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60" yWindow="65516" windowWidth="21320" windowHeight="17140" tabRatio="500" activeTab="1"/>
  </bookViews>
  <sheets>
    <sheet name="Filled" sheetId="1" r:id="rId1"/>
    <sheet name="Budgeted" sheetId="2" r:id="rId2"/>
    <sheet name="Graph-Filled" sheetId="3" r:id="rId3"/>
    <sheet name="Graph-Bdgtd" sheetId="4" r:id="rId4"/>
  </sheets>
  <definedNames>
    <definedName name="_xlnm.Print_Area" localSheetId="1">'Budgeted'!$A$1:$R$47</definedName>
    <definedName name="_xlnm.Print_Area" localSheetId="0">'Filled'!$A$1:$R$47</definedName>
    <definedName name="_xlnm.Print_Area" localSheetId="3">'Graph-Bdgtd'!$N$4:$U$64</definedName>
    <definedName name="_xlnm.Print_Area" localSheetId="2">'Graph-Filled'!$O$2:$V$59</definedName>
  </definedNames>
  <calcPr fullCalcOnLoad="1"/>
</workbook>
</file>

<file path=xl/sharedStrings.xml><?xml version="1.0" encoding="utf-8"?>
<sst xmlns="http://schemas.openxmlformats.org/spreadsheetml/2006/main" count="284" uniqueCount="66">
  <si>
    <t xml:space="preserve">  One-year Faculty**</t>
  </si>
  <si>
    <t>Total Support Staff</t>
  </si>
  <si>
    <t xml:space="preserve">** Includes all one-year faculty, fiscal and non-fiscal. </t>
  </si>
  <si>
    <t>06-07</t>
  </si>
  <si>
    <t>05-06</t>
  </si>
  <si>
    <t>(Lotspeich)</t>
  </si>
  <si>
    <t>Levels</t>
  </si>
  <si>
    <t xml:space="preserve">     Exec + Admin</t>
  </si>
  <si>
    <t>1995*</t>
  </si>
  <si>
    <t>I.  No. of Positions  (FTEs)</t>
  </si>
  <si>
    <t>II.  Salary  ($ 1000s)</t>
  </si>
  <si>
    <t xml:space="preserve">  Auxiliary Services</t>
  </si>
  <si>
    <r>
      <t>Filled Positions</t>
    </r>
    <r>
      <rPr>
        <sz val="10"/>
        <rFont val="Verdana"/>
        <family val="0"/>
      </rPr>
      <t xml:space="preserve"> - Data* as of 1 October, for 08 data is as of 9 Dec</t>
    </r>
  </si>
  <si>
    <t>1996-98</t>
  </si>
  <si>
    <t>06-08</t>
  </si>
  <si>
    <t xml:space="preserve">* Categories for 1995 &amp; 2005 may not be compatible with categories in later years. </t>
  </si>
  <si>
    <t>Trends in Staffing Aggregates at ISU</t>
  </si>
  <si>
    <t xml:space="preserve">  T &amp; TT</t>
  </si>
  <si>
    <t>Faculty</t>
  </si>
  <si>
    <t xml:space="preserve"> Total Faculty</t>
  </si>
  <si>
    <t>FTE's</t>
  </si>
  <si>
    <r>
      <t xml:space="preserve">Salary </t>
    </r>
    <r>
      <rPr>
        <sz val="10"/>
        <rFont val="Verdana"/>
        <family val="0"/>
      </rPr>
      <t>($1000s)</t>
    </r>
  </si>
  <si>
    <t>Exec. &amp; Admin.</t>
  </si>
  <si>
    <t>Professional (a)</t>
  </si>
  <si>
    <t>EAP + (b)</t>
  </si>
  <si>
    <t xml:space="preserve">  T &amp; TT ( c)</t>
  </si>
  <si>
    <t>06-08</t>
  </si>
  <si>
    <r>
      <t>Percent Changes</t>
    </r>
    <r>
      <rPr>
        <sz val="10"/>
        <rFont val="Verdana"/>
        <family val="0"/>
      </rPr>
      <t xml:space="preserve"> (%)</t>
    </r>
  </si>
  <si>
    <r>
      <t>Budgeted Positions</t>
    </r>
    <r>
      <rPr>
        <sz val="10"/>
        <rFont val="Verdana"/>
        <family val="0"/>
      </rPr>
      <t xml:space="preserve"> - Data as of 1 October</t>
    </r>
  </si>
  <si>
    <t>(b) Some column totals may not match sums of item entries due to rounding in the latter.</t>
  </si>
  <si>
    <t xml:space="preserve"> </t>
  </si>
  <si>
    <t>Table 1.  ISU Staffing Summary Analysis -  Budgeted positions as of 1 October 2008</t>
  </si>
  <si>
    <t>Table 2.  ISU Staffing Summary Analysis -  Filled positions as of 1 October 2008</t>
  </si>
  <si>
    <t>University Total</t>
  </si>
  <si>
    <t>07-08</t>
  </si>
  <si>
    <t>95-08</t>
  </si>
  <si>
    <t>( c) Totals for faculty in 1995 &amp; 2005 may not be on the same basis as in later years.</t>
  </si>
  <si>
    <t xml:space="preserve">  (Lotspeich)</t>
  </si>
  <si>
    <t>Absolute Changes</t>
  </si>
  <si>
    <t>Category</t>
  </si>
  <si>
    <t>2005*</t>
  </si>
  <si>
    <t>95-05</t>
  </si>
  <si>
    <t xml:space="preserve">  Administrative</t>
  </si>
  <si>
    <t>* 1995 &amp; 2005 data include only employees on operating and auxiliary budgets.  Data for later years include all funding sources.</t>
  </si>
  <si>
    <t>(a) EAP + includes executive, administrative, professional, coaches, dorm directors, &amp; aux. services.</t>
  </si>
  <si>
    <t>Total Faculty (b),( c),(d)</t>
  </si>
  <si>
    <t xml:space="preserve">  Coaches</t>
  </si>
  <si>
    <t xml:space="preserve">  Dorm Directors</t>
  </si>
  <si>
    <t>(d) Changes in Total Faculty and Total EAP+ from 1995 are estimates; accuracy is compromised by inconsistent categories.</t>
  </si>
  <si>
    <t>Total EAP+ (a),(b),(d)</t>
  </si>
  <si>
    <t>EAP+ Adj. (f)</t>
  </si>
  <si>
    <t xml:space="preserve"> Total Faculty Adj. (f)</t>
  </si>
  <si>
    <t xml:space="preserve"> Total Faculty (o.m.)</t>
  </si>
  <si>
    <t>EAP + (b) (o.m.)</t>
  </si>
  <si>
    <t>Professional (a) (o.m.)</t>
  </si>
  <si>
    <t>Exec. &amp; Admin. (o.m.)</t>
  </si>
  <si>
    <t>Exec. &amp; Admin.  Adj.</t>
  </si>
  <si>
    <t>Professional (a) Adj.</t>
  </si>
  <si>
    <t xml:space="preserve">  Executive</t>
  </si>
  <si>
    <t xml:space="preserve">  Professional</t>
  </si>
  <si>
    <t xml:space="preserve">  Professional - PT</t>
  </si>
  <si>
    <t xml:space="preserve">  Faculty  (T &amp; TT)</t>
  </si>
  <si>
    <t xml:space="preserve">  Faculty - PT, no bens</t>
  </si>
  <si>
    <t>na</t>
  </si>
  <si>
    <t xml:space="preserve">  Faculty - PT, w/ bens</t>
  </si>
  <si>
    <t xml:space="preserve">  Fiscal Faculty (T &amp; TT)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</si>
</sst>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0.000"/>
  </numFmts>
  <fonts count="2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0"/>
      <color indexed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sz val="9"/>
      <color indexed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Times New Roman"/>
      <family val="1"/>
    </font>
    <font>
      <sz val="12"/>
      <color indexed="8"/>
      <name val="Verdana"/>
      <family val="0"/>
    </font>
    <font>
      <b/>
      <sz val="9.25"/>
      <color indexed="8"/>
      <name val="Verdana"/>
      <family val="0"/>
    </font>
    <font>
      <sz val="10"/>
      <color indexed="12"/>
      <name val="Verdana"/>
      <family val="0"/>
    </font>
    <font>
      <b/>
      <sz val="12"/>
      <color indexed="8"/>
      <name val="Verdana"/>
      <family val="0"/>
    </font>
    <font>
      <b/>
      <sz val="14"/>
      <color indexed="8"/>
      <name val="Verdana"/>
      <family val="0"/>
    </font>
    <font>
      <b/>
      <sz val="16"/>
      <color indexed="8"/>
      <name val="Verdana"/>
      <family val="0"/>
    </font>
    <font>
      <sz val="9"/>
      <color indexed="12"/>
      <name val="Verdana"/>
      <family val="0"/>
    </font>
    <font>
      <sz val="8"/>
      <color indexed="12"/>
      <name val="Times New Roman"/>
      <family val="0"/>
    </font>
    <font>
      <sz val="9.2"/>
      <color indexed="8"/>
      <name val="Verdana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6" fontId="14" fillId="0" borderId="0" xfId="0" applyNumberFormat="1" applyFont="1" applyAlignment="1">
      <alignment horizontal="center" wrapText="1"/>
    </xf>
    <xf numFmtId="6" fontId="14" fillId="0" borderId="0" xfId="0" applyNumberFormat="1" applyFont="1" applyAlignment="1">
      <alignment horizontal="center" vertical="top" wrapText="1"/>
    </xf>
    <xf numFmtId="3" fontId="14" fillId="0" borderId="0" xfId="0" applyNumberFormat="1" applyFont="1" applyAlignment="1">
      <alignment horizontal="center" vertical="top" wrapText="1"/>
    </xf>
    <xf numFmtId="38" fontId="0" fillId="0" borderId="0" xfId="0" applyNumberFormat="1" applyAlignment="1">
      <alignment/>
    </xf>
    <xf numFmtId="3" fontId="0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horizontal="center"/>
    </xf>
    <xf numFmtId="38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3" fontId="0" fillId="0" borderId="5" xfId="0" applyNumberFormat="1" applyBorder="1" applyAlignment="1">
      <alignment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0" fillId="0" borderId="1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3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4" fillId="0" borderId="0" xfId="0" applyNumberFormat="1" applyFont="1" applyAlignment="1">
      <alignment horizontal="center" vertical="top" wrapText="1"/>
    </xf>
    <xf numFmtId="164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1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17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1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ill="1" applyBorder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6" xfId="0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6" xfId="0" applyNumberFormat="1" applyFont="1" applyBorder="1" applyAlignment="1">
      <alignment/>
    </xf>
    <xf numFmtId="1" fontId="12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64" fontId="0" fillId="0" borderId="4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17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164" fontId="17" fillId="0" borderId="0" xfId="0" applyNumberFormat="1" applyFont="1" applyAlignment="1">
      <alignment horizontal="right" wrapText="1"/>
    </xf>
    <xf numFmtId="164" fontId="17" fillId="0" borderId="0" xfId="0" applyNumberFormat="1" applyFont="1" applyAlignment="1">
      <alignment horizontal="right"/>
    </xf>
    <xf numFmtId="164" fontId="17" fillId="0" borderId="3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0" fontId="17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164" fontId="22" fillId="0" borderId="0" xfId="0" applyNumberFormat="1" applyFont="1" applyAlignment="1">
      <alignment horizontal="center" vertical="top" wrapText="1"/>
    </xf>
    <xf numFmtId="164" fontId="17" fillId="0" borderId="0" xfId="0" applyNumberFormat="1" applyFont="1" applyBorder="1" applyAlignment="1">
      <alignment horizontal="right"/>
    </xf>
    <xf numFmtId="0" fontId="17" fillId="0" borderId="4" xfId="0" applyFont="1" applyBorder="1" applyAlignment="1">
      <alignment/>
    </xf>
    <xf numFmtId="0" fontId="21" fillId="0" borderId="4" xfId="0" applyFont="1" applyBorder="1" applyAlignment="1">
      <alignment horizontal="center"/>
    </xf>
    <xf numFmtId="164" fontId="17" fillId="0" borderId="4" xfId="0" applyNumberFormat="1" applyFont="1" applyBorder="1" applyAlignment="1">
      <alignment/>
    </xf>
    <xf numFmtId="6" fontId="22" fillId="0" borderId="0" xfId="0" applyNumberFormat="1" applyFont="1" applyAlignment="1">
      <alignment horizontal="center" vertical="top" wrapText="1"/>
    </xf>
    <xf numFmtId="6" fontId="22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center" vertical="top" wrapText="1"/>
    </xf>
    <xf numFmtId="0" fontId="17" fillId="0" borderId="3" xfId="0" applyFont="1" applyBorder="1" applyAlignment="1">
      <alignment/>
    </xf>
    <xf numFmtId="3" fontId="17" fillId="0" borderId="3" xfId="0" applyNumberFormat="1" applyFont="1" applyBorder="1" applyAlignment="1">
      <alignment/>
    </xf>
    <xf numFmtId="38" fontId="17" fillId="0" borderId="0" xfId="0" applyNumberFormat="1" applyFont="1" applyAlignment="1">
      <alignment/>
    </xf>
    <xf numFmtId="3" fontId="17" fillId="0" borderId="5" xfId="0" applyNumberFormat="1" applyFont="1" applyBorder="1" applyAlignment="1">
      <alignment/>
    </xf>
    <xf numFmtId="3" fontId="21" fillId="0" borderId="5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64" fontId="17" fillId="0" borderId="12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64" fontId="6" fillId="0" borderId="4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4" fontId="6" fillId="0" borderId="0" xfId="0" applyNumberFormat="1" applyFont="1" applyAlignment="1">
      <alignment horizontal="right" wrapText="1"/>
    </xf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Trends in ISU Staffing - FTE's for Filled Positions</a:t>
            </a:r>
            <a:r>
              <a:rPr lang="en-US" cap="none" sz="16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
</a:t>
            </a:r>
          </a:p>
        </c:rich>
      </c:tx>
      <c:layout>
        <c:manualLayout>
          <c:xMode val="factor"/>
          <c:yMode val="factor"/>
          <c:x val="0.133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36975"/>
          <c:w val="0.95825"/>
          <c:h val="0.45725"/>
        </c:manualLayout>
      </c:layout>
      <c:lineChart>
        <c:grouping val="standard"/>
        <c:varyColors val="0"/>
        <c:ser>
          <c:idx val="3"/>
          <c:order val="0"/>
          <c:tx>
            <c:v>EAP+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'Graph-Filled'!$D$33:$M$33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'Graph-Filled'!$D$41:$M$41</c:f>
              <c:numCache>
                <c:ptCount val="10"/>
                <c:pt idx="7">
                  <c:v>431.98</c:v>
                </c:pt>
                <c:pt idx="8">
                  <c:v>440.48</c:v>
                </c:pt>
                <c:pt idx="9">
                  <c:v>448.35</c:v>
                </c:pt>
              </c:numCache>
            </c:numRef>
          </c:val>
          <c:smooth val="0"/>
        </c:ser>
        <c:ser>
          <c:idx val="4"/>
          <c:order val="1"/>
          <c:tx>
            <c:v>Professional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'Graph-Filled'!$D$33:$M$33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'Graph-Filled'!$D$40:$M$40</c:f>
              <c:numCache>
                <c:ptCount val="10"/>
                <c:pt idx="7">
                  <c:v>328.98</c:v>
                </c:pt>
                <c:pt idx="8">
                  <c:v>343.48</c:v>
                </c:pt>
                <c:pt idx="9">
                  <c:v>330.35</c:v>
                </c:pt>
              </c:numCache>
            </c:numRef>
          </c:val>
          <c:smooth val="0"/>
        </c:ser>
        <c:ser>
          <c:idx val="5"/>
          <c:order val="2"/>
          <c:tx>
            <c:v>Exec. &amp; Admin.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'Graph-Filled'!$D$33:$M$33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'Graph-Filled'!$D$39:$M$39</c:f>
              <c:numCache>
                <c:ptCount val="10"/>
                <c:pt idx="7">
                  <c:v>68</c:v>
                </c:pt>
                <c:pt idx="8">
                  <c:v>63</c:v>
                </c:pt>
                <c:pt idx="9">
                  <c:v>83</c:v>
                </c:pt>
              </c:numCache>
            </c:numRef>
          </c:val>
          <c:smooth val="0"/>
        </c:ser>
        <c:ser>
          <c:idx val="7"/>
          <c:order val="3"/>
          <c:tx>
            <c:v>Total Faculty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'Graph-Filled'!$D$33:$M$33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'Graph-Filled'!$D$46:$M$46</c:f>
              <c:numCache>
                <c:ptCount val="10"/>
                <c:pt idx="7">
                  <c:v>571.53</c:v>
                </c:pt>
                <c:pt idx="8">
                  <c:v>583.74</c:v>
                </c:pt>
                <c:pt idx="9">
                  <c:v>559.46</c:v>
                </c:pt>
              </c:numCache>
            </c:numRef>
          </c:val>
          <c:smooth val="0"/>
        </c:ser>
        <c:ser>
          <c:idx val="8"/>
          <c:order val="4"/>
          <c:tx>
            <c:v>EAP+ (Est.)</c:v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'Graph-Filled'!$D$33:$M$33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'Graph-Filled'!$D$38:$K$38</c:f>
              <c:numCache>
                <c:ptCount val="8"/>
                <c:pt idx="0">
                  <c:v>397.08157</c:v>
                </c:pt>
                <c:pt idx="1">
                  <c:v>394.0607</c:v>
                </c:pt>
                <c:pt idx="2">
                  <c:v>408.00836</c:v>
                </c:pt>
                <c:pt idx="3">
                  <c:v>408.31156999999996</c:v>
                </c:pt>
                <c:pt idx="4">
                  <c:v>413.57843999999994</c:v>
                </c:pt>
                <c:pt idx="5">
                  <c:v>430.5582</c:v>
                </c:pt>
                <c:pt idx="6">
                  <c:v>428.76140000000004</c:v>
                </c:pt>
                <c:pt idx="7">
                  <c:v>431.98</c:v>
                </c:pt>
              </c:numCache>
            </c:numRef>
          </c:val>
          <c:smooth val="0"/>
        </c:ser>
        <c:ser>
          <c:idx val="9"/>
          <c:order val="5"/>
          <c:tx>
            <c:v>Total Fac. (Est.)</c:v>
          </c:tx>
          <c:spPr>
            <a:ln w="25400">
              <a:solidFill>
                <a:srgbClr val="00009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'Graph-Filled'!$D$33:$M$33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'Graph-Filled'!$D$45:$K$45</c:f>
              <c:numCache>
                <c:ptCount val="8"/>
                <c:pt idx="0">
                  <c:v>569.541</c:v>
                </c:pt>
                <c:pt idx="1">
                  <c:v>559.61612</c:v>
                </c:pt>
                <c:pt idx="2">
                  <c:v>550.55112</c:v>
                </c:pt>
                <c:pt idx="3">
                  <c:v>573.8093200000001</c:v>
                </c:pt>
                <c:pt idx="4">
                  <c:v>591.3488</c:v>
                </c:pt>
                <c:pt idx="5">
                  <c:v>578.32628</c:v>
                </c:pt>
                <c:pt idx="6">
                  <c:v>575.7466400000001</c:v>
                </c:pt>
                <c:pt idx="7">
                  <c:v>571.53</c:v>
                </c:pt>
              </c:numCache>
            </c:numRef>
          </c:val>
          <c:smooth val="0"/>
        </c:ser>
        <c:ser>
          <c:idx val="1"/>
          <c:order val="6"/>
          <c:tx>
            <c:v>T &amp; TT Faculty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numRef>
              <c:f>'Graph-Filled'!$D$33:$M$33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'Graph-Filled'!$D$43:$M$43</c:f>
              <c:numCache>
                <c:ptCount val="10"/>
                <c:pt idx="0">
                  <c:v>474.75</c:v>
                </c:pt>
                <c:pt idx="1">
                  <c:v>462.17</c:v>
                </c:pt>
                <c:pt idx="2">
                  <c:v>456.42</c:v>
                </c:pt>
                <c:pt idx="3">
                  <c:v>443.17</c:v>
                </c:pt>
                <c:pt idx="4">
                  <c:v>443.58</c:v>
                </c:pt>
                <c:pt idx="5">
                  <c:v>448.75</c:v>
                </c:pt>
                <c:pt idx="6">
                  <c:v>441.19</c:v>
                </c:pt>
                <c:pt idx="7">
                  <c:v>417.75</c:v>
                </c:pt>
                <c:pt idx="8">
                  <c:v>415.75</c:v>
                </c:pt>
                <c:pt idx="9">
                  <c:v>404.75</c:v>
                </c:pt>
              </c:numCache>
            </c:numRef>
          </c:val>
          <c:smooth val="0"/>
        </c:ser>
        <c:marker val="1"/>
        <c:axId val="7952844"/>
        <c:axId val="4466733"/>
      </c:lineChart>
      <c:catAx>
        <c:axId val="7952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466733"/>
        <c:crosses val="autoZero"/>
        <c:auto val="1"/>
        <c:lblOffset val="100"/>
        <c:tickLblSkip val="1"/>
        <c:noMultiLvlLbl val="0"/>
      </c:catAx>
      <c:valAx>
        <c:axId val="4466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7952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225"/>
          <c:y val="0.83725"/>
          <c:w val="0.77925"/>
          <c:h val="0.1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Trends in ISU Staffing - Salaries for Filled Positions</a:t>
            </a: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
</a:t>
            </a:r>
          </a:p>
        </c:rich>
      </c:tx>
      <c:layout>
        <c:manualLayout>
          <c:xMode val="factor"/>
          <c:yMode val="factor"/>
          <c:x val="0.05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3275"/>
          <c:w val="0.9045"/>
          <c:h val="0.493"/>
        </c:manualLayout>
      </c:layout>
      <c:lineChart>
        <c:grouping val="standard"/>
        <c:varyColors val="0"/>
        <c:ser>
          <c:idx val="1"/>
          <c:order val="0"/>
          <c:tx>
            <c:v>Exec. &amp; Admin.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'Graph-Filled'!$D$48:$M$48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'Graph-Filled'!$D$52:$M$52</c:f>
              <c:numCache>
                <c:ptCount val="10"/>
                <c:pt idx="7">
                  <c:v>6574.478</c:v>
                </c:pt>
                <c:pt idx="8">
                  <c:v>6465.558</c:v>
                </c:pt>
                <c:pt idx="9">
                  <c:v>8350.636999999999</c:v>
                </c:pt>
              </c:numCache>
            </c:numRef>
          </c:val>
          <c:smooth val="0"/>
        </c:ser>
        <c:ser>
          <c:idx val="2"/>
          <c:order val="1"/>
          <c:tx>
            <c:v>Professional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'Graph-Filled'!$D$48:$M$48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'Graph-Filled'!$D$53:$M$53</c:f>
              <c:numCache>
                <c:ptCount val="10"/>
                <c:pt idx="7">
                  <c:v>14633.484</c:v>
                </c:pt>
                <c:pt idx="8">
                  <c:v>15271.285</c:v>
                </c:pt>
                <c:pt idx="9">
                  <c:v>14526.543</c:v>
                </c:pt>
              </c:numCache>
            </c:numRef>
          </c:val>
          <c:smooth val="0"/>
        </c:ser>
        <c:ser>
          <c:idx val="3"/>
          <c:order val="2"/>
          <c:tx>
            <c:v>EAP+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'Graph-Filled'!$D$48:$M$48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'Graph-Filled'!$D$54:$M$54</c:f>
              <c:numCache>
                <c:ptCount val="10"/>
                <c:pt idx="7">
                  <c:v>25406.981</c:v>
                </c:pt>
                <c:pt idx="8">
                  <c:v>25836.574</c:v>
                </c:pt>
                <c:pt idx="9">
                  <c:v>24540.171000000002</c:v>
                </c:pt>
              </c:numCache>
            </c:numRef>
          </c:val>
          <c:smooth val="0"/>
        </c:ser>
        <c:ser>
          <c:idx val="6"/>
          <c:order val="3"/>
          <c:tx>
            <c:v>Total Faculty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'Graph-Filled'!$D$48:$M$48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'Graph-Filled'!$D$59:$M$59</c:f>
              <c:numCache>
                <c:ptCount val="10"/>
                <c:pt idx="7">
                  <c:v>28115.032</c:v>
                </c:pt>
                <c:pt idx="8">
                  <c:v>28970.817000000003</c:v>
                </c:pt>
                <c:pt idx="9">
                  <c:v>29326.742000000002</c:v>
                </c:pt>
              </c:numCache>
            </c:numRef>
          </c:val>
          <c:smooth val="0"/>
        </c:ser>
        <c:ser>
          <c:idx val="7"/>
          <c:order val="4"/>
          <c:tx>
            <c:v>EAP+ (Est.)</c:v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'Graph-Filled'!$D$48:$M$48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'Graph-Filled'!$D$51:$K$51</c:f>
              <c:numCache>
                <c:ptCount val="8"/>
                <c:pt idx="0">
                  <c:v>17848.645794</c:v>
                </c:pt>
                <c:pt idx="1">
                  <c:v>18692.454697</c:v>
                </c:pt>
                <c:pt idx="2">
                  <c:v>19826.04792</c:v>
                </c:pt>
                <c:pt idx="3">
                  <c:v>20207.195407</c:v>
                </c:pt>
                <c:pt idx="4">
                  <c:v>21393.370285</c:v>
                </c:pt>
                <c:pt idx="5">
                  <c:v>22598.734802</c:v>
                </c:pt>
                <c:pt idx="6">
                  <c:v>22474.435704</c:v>
                </c:pt>
                <c:pt idx="7">
                  <c:v>25406.981</c:v>
                </c:pt>
              </c:numCache>
            </c:numRef>
          </c:val>
          <c:smooth val="0"/>
        </c:ser>
        <c:ser>
          <c:idx val="9"/>
          <c:order val="5"/>
          <c:tx>
            <c:v>Total Fac. (Est.)</c:v>
          </c:tx>
          <c:spPr>
            <a:ln w="25400">
              <a:solidFill>
                <a:srgbClr val="00009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'Graph-Filled'!$D$48:$M$48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'Graph-Filled'!$D$58:$K$58</c:f>
              <c:numCache>
                <c:ptCount val="8"/>
                <c:pt idx="0">
                  <c:v>27004.501523999996</c:v>
                </c:pt>
                <c:pt idx="1">
                  <c:v>27616.013972999994</c:v>
                </c:pt>
                <c:pt idx="2">
                  <c:v>27768.654753</c:v>
                </c:pt>
                <c:pt idx="3">
                  <c:v>28974.229790999998</c:v>
                </c:pt>
                <c:pt idx="4">
                  <c:v>29890.846874999992</c:v>
                </c:pt>
                <c:pt idx="5">
                  <c:v>29441.861774999998</c:v>
                </c:pt>
                <c:pt idx="6">
                  <c:v>29724.174425999994</c:v>
                </c:pt>
                <c:pt idx="7">
                  <c:v>28115.032</c:v>
                </c:pt>
              </c:numCache>
            </c:numRef>
          </c:val>
          <c:smooth val="0"/>
        </c:ser>
        <c:ser>
          <c:idx val="4"/>
          <c:order val="6"/>
          <c:tx>
            <c:v>T &amp; TT Faculty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numRef>
              <c:f>'Graph-Filled'!$D$48:$M$48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'Graph-Filled'!$D$56:$M$56</c:f>
              <c:numCache>
                <c:ptCount val="10"/>
                <c:pt idx="0">
                  <c:v>24732.584</c:v>
                </c:pt>
                <c:pt idx="1">
                  <c:v>25256.406</c:v>
                </c:pt>
                <c:pt idx="2">
                  <c:v>25278.123</c:v>
                </c:pt>
                <c:pt idx="3">
                  <c:v>25856.995</c:v>
                </c:pt>
                <c:pt idx="4">
                  <c:v>25790.279</c:v>
                </c:pt>
                <c:pt idx="5">
                  <c:v>25847.137</c:v>
                </c:pt>
                <c:pt idx="6">
                  <c:v>26133.28</c:v>
                </c:pt>
                <c:pt idx="7">
                  <c:v>25158.205</c:v>
                </c:pt>
                <c:pt idx="8">
                  <c:v>25857.999000000003</c:v>
                </c:pt>
                <c:pt idx="9">
                  <c:v>26176.138</c:v>
                </c:pt>
              </c:numCache>
            </c:numRef>
          </c:val>
          <c:smooth val="0"/>
        </c:ser>
        <c:marker val="1"/>
        <c:axId val="40200598"/>
        <c:axId val="26261063"/>
      </c:line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$1000s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0200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75"/>
          <c:y val="0.81925"/>
          <c:w val="0.79425"/>
          <c:h val="0.1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Trends in ISU Staffing - Budgeted FTE's</a:t>
            </a:r>
            <a:r>
              <a:rPr lang="en-US" cap="none" sz="16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 
</a:t>
            </a:r>
          </a:p>
        </c:rich>
      </c:tx>
      <c:layout>
        <c:manualLayout>
          <c:xMode val="factor"/>
          <c:yMode val="factor"/>
          <c:x val="0.06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31975"/>
          <c:w val="0.96075"/>
          <c:h val="0.49275"/>
        </c:manualLayout>
      </c:layout>
      <c:lineChart>
        <c:grouping val="standard"/>
        <c:varyColors val="0"/>
        <c:ser>
          <c:idx val="10"/>
          <c:order val="0"/>
          <c:tx>
            <c:v>Total Faculty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'Graph-Bdgtd'!$D$33:$M$33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'Graph-Bdgtd'!$D$48:$M$48</c:f>
              <c:numCache>
                <c:ptCount val="10"/>
                <c:pt idx="7">
                  <c:v>573.53</c:v>
                </c:pt>
                <c:pt idx="8">
                  <c:v>585.74</c:v>
                </c:pt>
                <c:pt idx="9">
                  <c:v>562.46</c:v>
                </c:pt>
              </c:numCache>
            </c:numRef>
          </c:val>
          <c:smooth val="0"/>
        </c:ser>
        <c:ser>
          <c:idx val="3"/>
          <c:order val="1"/>
          <c:tx>
            <c:v>Exec. &amp; Admin.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'Graph-Bdgtd'!$D$41:$M$41</c:f>
              <c:numCache>
                <c:ptCount val="10"/>
                <c:pt idx="7">
                  <c:v>76.93</c:v>
                </c:pt>
                <c:pt idx="8">
                  <c:v>68</c:v>
                </c:pt>
                <c:pt idx="9">
                  <c:v>88</c:v>
                </c:pt>
              </c:numCache>
            </c:numRef>
          </c:val>
          <c:smooth val="0"/>
        </c:ser>
        <c:ser>
          <c:idx val="4"/>
          <c:order val="2"/>
          <c:tx>
            <c:v>Professional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'Graph-Bdgtd'!$D$42:$M$42</c:f>
              <c:numCache>
                <c:ptCount val="10"/>
                <c:pt idx="7">
                  <c:v>361.98</c:v>
                </c:pt>
                <c:pt idx="8">
                  <c:v>391.23</c:v>
                </c:pt>
                <c:pt idx="9">
                  <c:v>377.25</c:v>
                </c:pt>
              </c:numCache>
            </c:numRef>
          </c:val>
          <c:smooth val="0"/>
        </c:ser>
        <c:ser>
          <c:idx val="5"/>
          <c:order val="3"/>
          <c:tx>
            <c:v>EAP +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val>
            <c:numRef>
              <c:f>'Graph-Bdgtd'!$D$43:$M$43</c:f>
              <c:numCache>
                <c:ptCount val="10"/>
                <c:pt idx="7">
                  <c:v>478.91</c:v>
                </c:pt>
                <c:pt idx="8">
                  <c:v>500.06</c:v>
                </c:pt>
                <c:pt idx="9">
                  <c:v>502.25</c:v>
                </c:pt>
              </c:numCache>
            </c:numRef>
          </c:val>
          <c:smooth val="0"/>
        </c:ser>
        <c:ser>
          <c:idx val="6"/>
          <c:order val="4"/>
          <c:tx>
            <c:v>T &amp; TT Faculty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'Graph-Bdgtd'!$D$45:$M$45</c:f>
              <c:numCache>
                <c:ptCount val="10"/>
                <c:pt idx="0">
                  <c:v>516.75</c:v>
                </c:pt>
                <c:pt idx="1">
                  <c:v>500.67</c:v>
                </c:pt>
                <c:pt idx="2">
                  <c:v>494.5</c:v>
                </c:pt>
                <c:pt idx="3">
                  <c:v>480.75</c:v>
                </c:pt>
                <c:pt idx="4">
                  <c:v>483.25</c:v>
                </c:pt>
                <c:pt idx="5">
                  <c:v>487</c:v>
                </c:pt>
                <c:pt idx="6">
                  <c:v>472.19</c:v>
                </c:pt>
                <c:pt idx="7">
                  <c:v>419.75</c:v>
                </c:pt>
                <c:pt idx="8">
                  <c:v>417.75</c:v>
                </c:pt>
                <c:pt idx="9">
                  <c:v>407.75</c:v>
                </c:pt>
              </c:numCache>
            </c:numRef>
          </c:val>
          <c:smooth val="0"/>
        </c:ser>
        <c:ser>
          <c:idx val="7"/>
          <c:order val="5"/>
          <c:tx>
            <c:v>Total Fac. (Est.)</c:v>
          </c:tx>
          <c:spPr>
            <a:ln w="25400">
              <a:solidFill>
                <a:srgbClr val="00009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'Graph-Bdgtd'!$D$47:$K$47</c:f>
              <c:numCache>
                <c:ptCount val="8"/>
                <c:pt idx="0">
                  <c:v>613.053</c:v>
                </c:pt>
                <c:pt idx="1">
                  <c:v>599.50212</c:v>
                </c:pt>
                <c:pt idx="2">
                  <c:v>590.0020000000001</c:v>
                </c:pt>
                <c:pt idx="3">
                  <c:v>612.7422</c:v>
                </c:pt>
                <c:pt idx="4">
                  <c:v>632.4469200000001</c:v>
                </c:pt>
                <c:pt idx="5">
                  <c:v>617.9532800000001</c:v>
                </c:pt>
                <c:pt idx="6">
                  <c:v>607.86264</c:v>
                </c:pt>
                <c:pt idx="7">
                  <c:v>573.53</c:v>
                </c:pt>
              </c:numCache>
            </c:numRef>
          </c:val>
          <c:smooth val="0"/>
        </c:ser>
        <c:ser>
          <c:idx val="9"/>
          <c:order val="6"/>
          <c:tx>
            <c:v>Professional (Est.)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'Graph-Bdgtd'!$D$38:$K$38</c:f>
              <c:numCache>
                <c:ptCount val="8"/>
                <c:pt idx="0">
                  <c:v>284.53247999999996</c:v>
                </c:pt>
                <c:pt idx="1">
                  <c:v>292.59648</c:v>
                </c:pt>
                <c:pt idx="2">
                  <c:v>287.33183999999994</c:v>
                </c:pt>
                <c:pt idx="3">
                  <c:v>291.60576</c:v>
                </c:pt>
                <c:pt idx="4">
                  <c:v>292.45824</c:v>
                </c:pt>
                <c:pt idx="5">
                  <c:v>308.45951999999994</c:v>
                </c:pt>
                <c:pt idx="6">
                  <c:v>305.92512</c:v>
                </c:pt>
                <c:pt idx="7">
                  <c:v>361.98</c:v>
                </c:pt>
              </c:numCache>
            </c:numRef>
          </c:val>
          <c:smooth val="0"/>
        </c:ser>
        <c:ser>
          <c:idx val="11"/>
          <c:order val="7"/>
          <c:tx>
            <c:v>EAP + (Est.)</c:v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val>
            <c:numRef>
              <c:f>'Graph-Bdgtd'!$D$40:$K$40</c:f>
              <c:numCache>
                <c:ptCount val="8"/>
                <c:pt idx="0">
                  <c:v>425.15657</c:v>
                </c:pt>
                <c:pt idx="1">
                  <c:v>441.03579</c:v>
                </c:pt>
                <c:pt idx="2">
                  <c:v>442.63045</c:v>
                </c:pt>
                <c:pt idx="3">
                  <c:v>438.63257</c:v>
                </c:pt>
                <c:pt idx="4">
                  <c:v>442.58553</c:v>
                </c:pt>
                <c:pt idx="5">
                  <c:v>458.6332</c:v>
                </c:pt>
                <c:pt idx="6">
                  <c:v>462.45140000000004</c:v>
                </c:pt>
                <c:pt idx="7">
                  <c:v>478.91</c:v>
                </c:pt>
              </c:numCache>
            </c:numRef>
          </c:val>
          <c:smooth val="0"/>
        </c:ser>
        <c:ser>
          <c:idx val="12"/>
          <c:order val="8"/>
          <c:tx>
            <c:v>Exec. &amp; Admin. (Est.)</c:v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'Graph-Bdgtd'!$D$36:$K$36</c:f>
              <c:numCache>
                <c:ptCount val="8"/>
                <c:pt idx="0">
                  <c:v>43.036</c:v>
                </c:pt>
                <c:pt idx="1">
                  <c:v>46.11</c:v>
                </c:pt>
                <c:pt idx="2">
                  <c:v>48.495000000000005</c:v>
                </c:pt>
                <c:pt idx="3">
                  <c:v>44.2338</c:v>
                </c:pt>
                <c:pt idx="4">
                  <c:v>46.1948</c:v>
                </c:pt>
                <c:pt idx="5">
                  <c:v>46.7248</c:v>
                </c:pt>
                <c:pt idx="6">
                  <c:v>47.7848</c:v>
                </c:pt>
                <c:pt idx="7">
                  <c:v>76.93</c:v>
                </c:pt>
              </c:numCache>
            </c:numRef>
          </c:val>
          <c:smooth val="0"/>
        </c:ser>
        <c:marker val="1"/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6771329"/>
        <c:crosses val="autoZero"/>
        <c:auto val="1"/>
        <c:lblOffset val="100"/>
        <c:tickLblSkip val="1"/>
        <c:noMultiLvlLbl val="0"/>
      </c:catAx>
      <c:valAx>
        <c:axId val="46771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5022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80125"/>
          <c:w val="0.753"/>
          <c:h val="0.1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Trends in ISU Staffing - Budgeted Salaries</a:t>
            </a: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
</a:t>
            </a:r>
          </a:p>
        </c:rich>
      </c:tx>
      <c:layout>
        <c:manualLayout>
          <c:xMode val="factor"/>
          <c:yMode val="factor"/>
          <c:x val="-0.02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32275"/>
          <c:w val="0.91075"/>
          <c:h val="0.4905"/>
        </c:manualLayout>
      </c:layout>
      <c:lineChart>
        <c:grouping val="standard"/>
        <c:varyColors val="0"/>
        <c:ser>
          <c:idx val="1"/>
          <c:order val="0"/>
          <c:tx>
            <c:v>Exec. &amp; Admin.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'Graph-Bdgtd'!$D$50:$M$50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'Graph-Bdgtd'!$D$54:$M$54</c:f>
              <c:numCache>
                <c:ptCount val="10"/>
                <c:pt idx="7">
                  <c:v>7508.745</c:v>
                </c:pt>
                <c:pt idx="8">
                  <c:v>6968.698</c:v>
                </c:pt>
                <c:pt idx="9">
                  <c:v>8888.038999999999</c:v>
                </c:pt>
              </c:numCache>
            </c:numRef>
          </c:val>
          <c:smooth val="0"/>
        </c:ser>
        <c:ser>
          <c:idx val="2"/>
          <c:order val="1"/>
          <c:tx>
            <c:v>Professional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'Graph-Bdgtd'!$D$50:$M$50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'Graph-Bdgtd'!$D$55:$M$55</c:f>
              <c:numCache>
                <c:ptCount val="10"/>
                <c:pt idx="7">
                  <c:v>16186.072</c:v>
                </c:pt>
                <c:pt idx="8">
                  <c:v>17664.303</c:v>
                </c:pt>
                <c:pt idx="9">
                  <c:v>16815.062</c:v>
                </c:pt>
              </c:numCache>
            </c:numRef>
          </c:val>
          <c:smooth val="0"/>
        </c:ser>
        <c:ser>
          <c:idx val="3"/>
          <c:order val="2"/>
          <c:tx>
            <c:v>EAP+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'Graph-Bdgtd'!$D$50:$M$50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'Graph-Bdgtd'!$D$56:$M$56</c:f>
              <c:numCache>
                <c:ptCount val="10"/>
                <c:pt idx="7">
                  <c:v>25396.621</c:v>
                </c:pt>
                <c:pt idx="8">
                  <c:v>26351.706</c:v>
                </c:pt>
                <c:pt idx="9">
                  <c:v>27444.273</c:v>
                </c:pt>
              </c:numCache>
            </c:numRef>
          </c:val>
          <c:smooth val="0"/>
        </c:ser>
        <c:ser>
          <c:idx val="7"/>
          <c:order val="3"/>
          <c:tx>
            <c:v>Total Faculty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'Graph-Bdgtd'!$D$50:$M$50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'Graph-Bdgtd'!$D$61:$M$61</c:f>
              <c:numCache>
                <c:ptCount val="10"/>
                <c:pt idx="7">
                  <c:v>28115.032</c:v>
                </c:pt>
                <c:pt idx="8">
                  <c:v>29071.971</c:v>
                </c:pt>
                <c:pt idx="9">
                  <c:v>29532.607000000004</c:v>
                </c:pt>
              </c:numCache>
            </c:numRef>
          </c:val>
          <c:smooth val="0"/>
        </c:ser>
        <c:ser>
          <c:idx val="4"/>
          <c:order val="4"/>
          <c:tx>
            <c:v>T &amp; TT Faculty</c:v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'Graph-Bdgtd'!$D$58:$M$58</c:f>
              <c:numCache>
                <c:ptCount val="10"/>
                <c:pt idx="0">
                  <c:v>26800.701</c:v>
                </c:pt>
                <c:pt idx="1">
                  <c:v>26828.774</c:v>
                </c:pt>
                <c:pt idx="2">
                  <c:v>27435.293</c:v>
                </c:pt>
                <c:pt idx="3">
                  <c:v>26899.58</c:v>
                </c:pt>
                <c:pt idx="4">
                  <c:v>27975.144</c:v>
                </c:pt>
                <c:pt idx="5">
                  <c:v>29000.57</c:v>
                </c:pt>
                <c:pt idx="6">
                  <c:v>28325.203</c:v>
                </c:pt>
                <c:pt idx="7">
                  <c:v>25158.205</c:v>
                </c:pt>
                <c:pt idx="8">
                  <c:v>25959.153000000002</c:v>
                </c:pt>
                <c:pt idx="9">
                  <c:v>26382.003</c:v>
                </c:pt>
              </c:numCache>
            </c:numRef>
          </c:val>
          <c:smooth val="0"/>
        </c:ser>
        <c:ser>
          <c:idx val="5"/>
          <c:order val="5"/>
          <c:tx>
            <c:v>Total Fac. (Est.)</c:v>
          </c:tx>
          <c:spPr>
            <a:ln w="25400">
              <a:solidFill>
                <a:srgbClr val="00009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'Graph-Bdgtd'!$D$60:$K$60</c:f>
              <c:numCache>
                <c:ptCount val="8"/>
                <c:pt idx="0">
                  <c:v>29095.367810999996</c:v>
                </c:pt>
                <c:pt idx="1">
                  <c:v>29205.678020999996</c:v>
                </c:pt>
                <c:pt idx="2">
                  <c:v>29949.553623</c:v>
                </c:pt>
                <c:pt idx="3">
                  <c:v>30028.283226</c:v>
                </c:pt>
                <c:pt idx="4">
                  <c:v>32099.74539</c:v>
                </c:pt>
                <c:pt idx="5">
                  <c:v>32629.982537999997</c:v>
                </c:pt>
                <c:pt idx="6">
                  <c:v>31940.208578999995</c:v>
                </c:pt>
                <c:pt idx="7">
                  <c:v>28115.032</c:v>
                </c:pt>
              </c:numCache>
            </c:numRef>
          </c:val>
          <c:smooth val="0"/>
        </c:ser>
        <c:ser>
          <c:idx val="8"/>
          <c:order val="6"/>
          <c:tx>
            <c:v>EAP+ (Est.)</c:v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val>
            <c:numRef>
              <c:f>'Graph-Bdgtd'!$D$53:$K$53</c:f>
              <c:numCache>
                <c:ptCount val="8"/>
                <c:pt idx="0">
                  <c:v>18855.058341</c:v>
                </c:pt>
                <c:pt idx="1">
                  <c:v>20647.839457000002</c:v>
                </c:pt>
                <c:pt idx="2">
                  <c:v>21166.758683</c:v>
                </c:pt>
                <c:pt idx="3">
                  <c:v>21455.07364</c:v>
                </c:pt>
                <c:pt idx="4">
                  <c:v>22624.351393</c:v>
                </c:pt>
                <c:pt idx="5">
                  <c:v>23924.091436</c:v>
                </c:pt>
                <c:pt idx="6">
                  <c:v>24256.903803999998</c:v>
                </c:pt>
                <c:pt idx="7">
                  <c:v>25396.621</c:v>
                </c:pt>
              </c:numCache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0381275"/>
        <c:crosses val="autoZero"/>
        <c:auto val="1"/>
        <c:lblOffset val="100"/>
        <c:tickLblSkip val="1"/>
        <c:noMultiLvlLbl val="0"/>
      </c:catAx>
      <c:valAx>
        <c:axId val="30381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$1000s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8288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75"/>
          <c:y val="0.8185"/>
          <c:w val="0.77775"/>
          <c:h val="0.14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</xdr:row>
      <xdr:rowOff>47625</xdr:rowOff>
    </xdr:from>
    <xdr:to>
      <xdr:col>21</xdr:col>
      <xdr:colOff>409575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8905875" y="209550"/>
        <a:ext cx="62007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123825</xdr:colOff>
      <xdr:row>31</xdr:row>
      <xdr:rowOff>38100</xdr:rowOff>
    </xdr:from>
    <xdr:to>
      <xdr:col>21</xdr:col>
      <xdr:colOff>466725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8953500" y="5095875"/>
        <a:ext cx="62103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3</xdr:row>
      <xdr:rowOff>38100</xdr:rowOff>
    </xdr:from>
    <xdr:to>
      <xdr:col>20</xdr:col>
      <xdr:colOff>752475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7972425" y="723900"/>
        <a:ext cx="63722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304800</xdr:colOff>
      <xdr:row>32</xdr:row>
      <xdr:rowOff>114300</xdr:rowOff>
    </xdr:from>
    <xdr:to>
      <xdr:col>20</xdr:col>
      <xdr:colOff>752475</xdr:colOff>
      <xdr:row>63</xdr:row>
      <xdr:rowOff>9525</xdr:rowOff>
    </xdr:to>
    <xdr:graphicFrame>
      <xdr:nvGraphicFramePr>
        <xdr:cNvPr id="2" name="Chart 3"/>
        <xdr:cNvGraphicFramePr/>
      </xdr:nvGraphicFramePr>
      <xdr:xfrm>
        <a:off x="8029575" y="6734175"/>
        <a:ext cx="631507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workbookViewId="0" topLeftCell="A1">
      <selection activeCell="P46" sqref="P46"/>
    </sheetView>
  </sheetViews>
  <sheetFormatPr defaultColWidth="11.00390625" defaultRowHeight="12.75"/>
  <cols>
    <col min="1" max="1" width="20.00390625" style="0" customWidth="1"/>
    <col min="2" max="6" width="7.875" style="0" customWidth="1"/>
    <col min="7" max="12" width="6.25390625" style="0" customWidth="1"/>
    <col min="13" max="18" width="6.625" style="0" customWidth="1"/>
    <col min="19" max="20" width="6.375" style="0" customWidth="1"/>
    <col min="21" max="21" width="19.375" style="0" customWidth="1"/>
    <col min="22" max="25" width="8.25390625" style="0" customWidth="1"/>
  </cols>
  <sheetData>
    <row r="1" spans="1:2" ht="15.75" customHeight="1">
      <c r="A1" s="1" t="s">
        <v>32</v>
      </c>
      <c r="B1" s="1"/>
    </row>
    <row r="2" spans="1:20" ht="15.75" customHeight="1">
      <c r="A2" t="s">
        <v>5</v>
      </c>
      <c r="B2" s="196" t="s">
        <v>6</v>
      </c>
      <c r="C2" s="197"/>
      <c r="D2" s="197"/>
      <c r="E2" s="197"/>
      <c r="F2" s="198"/>
      <c r="G2" s="199" t="s">
        <v>27</v>
      </c>
      <c r="H2" s="197"/>
      <c r="I2" s="197"/>
      <c r="J2" s="197"/>
      <c r="K2" s="197"/>
      <c r="L2" s="198"/>
      <c r="M2" s="199" t="s">
        <v>38</v>
      </c>
      <c r="N2" s="197"/>
      <c r="O2" s="197"/>
      <c r="P2" s="197"/>
      <c r="Q2" s="197"/>
      <c r="R2" s="197"/>
      <c r="S2" s="97"/>
      <c r="T2" s="97"/>
    </row>
    <row r="3" spans="1:20" ht="15.75" customHeight="1">
      <c r="A3" s="3" t="s">
        <v>39</v>
      </c>
      <c r="B3" s="4" t="s">
        <v>8</v>
      </c>
      <c r="C3" s="5" t="s">
        <v>40</v>
      </c>
      <c r="D3" s="4">
        <v>2006</v>
      </c>
      <c r="E3" s="4">
        <v>2007</v>
      </c>
      <c r="F3" s="4">
        <v>2008</v>
      </c>
      <c r="G3" s="16" t="s">
        <v>41</v>
      </c>
      <c r="H3" s="5" t="s">
        <v>4</v>
      </c>
      <c r="I3" s="5" t="s">
        <v>3</v>
      </c>
      <c r="J3" s="5" t="s">
        <v>34</v>
      </c>
      <c r="K3" s="5" t="s">
        <v>14</v>
      </c>
      <c r="L3" s="5" t="s">
        <v>35</v>
      </c>
      <c r="M3" s="16" t="s">
        <v>41</v>
      </c>
      <c r="N3" s="5" t="s">
        <v>4</v>
      </c>
      <c r="O3" s="5" t="s">
        <v>3</v>
      </c>
      <c r="P3" s="5" t="s">
        <v>34</v>
      </c>
      <c r="Q3" s="5" t="s">
        <v>14</v>
      </c>
      <c r="R3" s="5" t="s">
        <v>35</v>
      </c>
      <c r="S3" s="96"/>
      <c r="T3" s="96"/>
    </row>
    <row r="4" spans="1:20" ht="15.75" customHeight="1">
      <c r="A4" s="7" t="s">
        <v>9</v>
      </c>
      <c r="B4" s="7"/>
      <c r="D4" s="18"/>
      <c r="F4" s="18"/>
      <c r="G4" s="8"/>
      <c r="M4" s="8"/>
      <c r="N4" s="18"/>
      <c r="O4" s="18"/>
      <c r="P4" s="18"/>
      <c r="Q4" s="18"/>
      <c r="R4" s="18"/>
      <c r="S4" s="18"/>
      <c r="T4" s="18"/>
    </row>
    <row r="5" spans="1:20" ht="15.75" customHeight="1">
      <c r="A5" t="s">
        <v>58</v>
      </c>
      <c r="B5" s="51" t="s">
        <v>63</v>
      </c>
      <c r="C5" s="51" t="s">
        <v>63</v>
      </c>
      <c r="D5" s="81">
        <v>34</v>
      </c>
      <c r="E5" s="80">
        <v>32</v>
      </c>
      <c r="F5" s="73">
        <v>35</v>
      </c>
      <c r="G5" s="8"/>
      <c r="I5" s="19">
        <f aca="true" t="shared" si="0" ref="I5:J7">100*(E5/D5-1)</f>
        <v>-5.882352941176472</v>
      </c>
      <c r="J5" s="19">
        <f t="shared" si="0"/>
        <v>9.375</v>
      </c>
      <c r="K5" s="19">
        <f>100*(F5/D5-1)</f>
        <v>2.941176470588225</v>
      </c>
      <c r="M5" s="79"/>
      <c r="N5" s="81"/>
      <c r="O5" s="81">
        <f aca="true" t="shared" si="1" ref="O5:P7">E5-D5</f>
        <v>-2</v>
      </c>
      <c r="P5" s="81">
        <f t="shared" si="1"/>
        <v>3</v>
      </c>
      <c r="Q5" s="81">
        <f>F5-D5</f>
        <v>1</v>
      </c>
      <c r="R5" s="81"/>
      <c r="S5" s="81"/>
      <c r="T5" s="81"/>
    </row>
    <row r="6" spans="1:20" ht="15.75" customHeight="1">
      <c r="A6" t="s">
        <v>42</v>
      </c>
      <c r="B6" s="51" t="s">
        <v>63</v>
      </c>
      <c r="C6" s="51" t="s">
        <v>63</v>
      </c>
      <c r="D6" s="81">
        <v>34</v>
      </c>
      <c r="E6" s="80">
        <v>31</v>
      </c>
      <c r="F6" s="73">
        <v>48</v>
      </c>
      <c r="G6" s="8"/>
      <c r="I6" s="19">
        <f t="shared" si="0"/>
        <v>-8.823529411764708</v>
      </c>
      <c r="J6" s="19">
        <f t="shared" si="0"/>
        <v>54.83870967741935</v>
      </c>
      <c r="K6" s="19">
        <f>100*(F6/D6-1)</f>
        <v>41.176470588235304</v>
      </c>
      <c r="M6" s="79"/>
      <c r="N6" s="81"/>
      <c r="O6" s="81">
        <f t="shared" si="1"/>
        <v>-3</v>
      </c>
      <c r="P6" s="81">
        <f t="shared" si="1"/>
        <v>17</v>
      </c>
      <c r="Q6" s="81">
        <f>F6-D6</f>
        <v>14</v>
      </c>
      <c r="R6" s="81"/>
      <c r="S6" s="81"/>
      <c r="T6" s="81"/>
    </row>
    <row r="7" spans="1:20" ht="15.75" customHeight="1">
      <c r="A7" t="s">
        <v>7</v>
      </c>
      <c r="B7" s="51" t="s">
        <v>63</v>
      </c>
      <c r="C7" s="51" t="s">
        <v>63</v>
      </c>
      <c r="D7" s="81">
        <f>D5+D6</f>
        <v>68</v>
      </c>
      <c r="E7" s="81">
        <f>E5+E6</f>
        <v>63</v>
      </c>
      <c r="F7" s="73">
        <f>F5+F6</f>
        <v>83</v>
      </c>
      <c r="G7" s="8"/>
      <c r="I7" s="19">
        <f t="shared" si="0"/>
        <v>-7.352941176470584</v>
      </c>
      <c r="J7" s="19">
        <f t="shared" si="0"/>
        <v>31.746031746031743</v>
      </c>
      <c r="K7" s="19">
        <f>100*(F7/D7-1)</f>
        <v>22.058823529411775</v>
      </c>
      <c r="M7" s="79"/>
      <c r="N7" s="81"/>
      <c r="O7" s="81">
        <f t="shared" si="1"/>
        <v>-5</v>
      </c>
      <c r="P7" s="81">
        <f t="shared" si="1"/>
        <v>20</v>
      </c>
      <c r="Q7" s="81">
        <f>F7-D7</f>
        <v>15</v>
      </c>
      <c r="R7" s="81"/>
      <c r="S7" s="81"/>
      <c r="T7" s="81"/>
    </row>
    <row r="8" spans="1:20" ht="15.75" customHeight="1">
      <c r="A8" t="s">
        <v>11</v>
      </c>
      <c r="B8" s="186">
        <v>60</v>
      </c>
      <c r="C8" s="186">
        <v>68.16</v>
      </c>
      <c r="D8" s="189" t="s">
        <v>63</v>
      </c>
      <c r="E8" s="188" t="s">
        <v>63</v>
      </c>
      <c r="F8" s="188" t="s">
        <v>63</v>
      </c>
      <c r="G8" s="27">
        <f>100*(C8/B8-1)</f>
        <v>13.59999999999999</v>
      </c>
      <c r="I8" s="19"/>
      <c r="J8" s="19"/>
      <c r="K8" s="19"/>
      <c r="L8" s="112"/>
      <c r="M8" s="79">
        <f>C8-B8</f>
        <v>8.159999999999997</v>
      </c>
      <c r="N8" s="81"/>
      <c r="O8" s="81"/>
      <c r="P8" s="81"/>
      <c r="Q8" s="81"/>
      <c r="R8" s="81"/>
      <c r="S8" s="81"/>
      <c r="T8" s="81"/>
    </row>
    <row r="9" spans="1:20" ht="15.75" customHeight="1">
      <c r="A9" t="s">
        <v>46</v>
      </c>
      <c r="B9" s="186">
        <v>21</v>
      </c>
      <c r="C9" s="186">
        <v>27</v>
      </c>
      <c r="D9" s="86">
        <v>32</v>
      </c>
      <c r="E9" s="186">
        <v>30</v>
      </c>
      <c r="F9" s="86">
        <v>30</v>
      </c>
      <c r="G9" s="27">
        <f>100*(C9/B9-1)</f>
        <v>28.57142857142858</v>
      </c>
      <c r="H9" s="26">
        <f>100*(D9/C9-1)</f>
        <v>18.518518518518512</v>
      </c>
      <c r="I9" s="19">
        <f aca="true" t="shared" si="2" ref="I9:J12">100*(E9/D9-1)</f>
        <v>-6.25</v>
      </c>
      <c r="J9" s="19">
        <f t="shared" si="2"/>
        <v>0</v>
      </c>
      <c r="K9" s="19">
        <f>100*(F9/D9-1)</f>
        <v>-6.25</v>
      </c>
      <c r="L9" s="129">
        <f>100*(F9/B9-1)</f>
        <v>42.85714285714286</v>
      </c>
      <c r="M9" s="79">
        <f>C9-B9</f>
        <v>6</v>
      </c>
      <c r="N9" s="81">
        <f>D9-C9</f>
        <v>5</v>
      </c>
      <c r="O9" s="81">
        <f aca="true" t="shared" si="3" ref="O9:P12">E9-D9</f>
        <v>-2</v>
      </c>
      <c r="P9" s="81">
        <f t="shared" si="3"/>
        <v>0</v>
      </c>
      <c r="Q9" s="81">
        <f aca="true" t="shared" si="4" ref="Q9:Q39">F9-D9</f>
        <v>-2</v>
      </c>
      <c r="R9" s="73">
        <f>F9-B9</f>
        <v>9</v>
      </c>
      <c r="S9" s="81"/>
      <c r="T9" s="81"/>
    </row>
    <row r="10" spans="1:20" ht="15.75" customHeight="1">
      <c r="A10" t="s">
        <v>47</v>
      </c>
      <c r="B10" s="188" t="s">
        <v>63</v>
      </c>
      <c r="C10" s="188" t="s">
        <v>63</v>
      </c>
      <c r="D10" s="86">
        <v>3</v>
      </c>
      <c r="E10" s="186">
        <v>4</v>
      </c>
      <c r="F10" s="86">
        <v>5</v>
      </c>
      <c r="G10" s="8"/>
      <c r="I10" s="19">
        <f t="shared" si="2"/>
        <v>33.33333333333333</v>
      </c>
      <c r="J10" s="19">
        <f t="shared" si="2"/>
        <v>25</v>
      </c>
      <c r="K10" s="19">
        <f>100*(F10/D10-1)</f>
        <v>66.66666666666667</v>
      </c>
      <c r="L10" s="112"/>
      <c r="M10" s="79"/>
      <c r="N10" s="81"/>
      <c r="O10" s="81">
        <f t="shared" si="3"/>
        <v>1</v>
      </c>
      <c r="P10" s="81">
        <f t="shared" si="3"/>
        <v>1</v>
      </c>
      <c r="Q10" s="81">
        <f t="shared" si="4"/>
        <v>2</v>
      </c>
      <c r="R10" s="73"/>
      <c r="S10" s="81"/>
      <c r="T10" s="81"/>
    </row>
    <row r="11" spans="1:20" ht="15.75" customHeight="1">
      <c r="A11" t="s">
        <v>59</v>
      </c>
      <c r="B11" s="188" t="s">
        <v>63</v>
      </c>
      <c r="C11" s="188" t="s">
        <v>63</v>
      </c>
      <c r="D11" s="84">
        <v>328.98</v>
      </c>
      <c r="E11" s="186">
        <v>329.48</v>
      </c>
      <c r="F11" s="86">
        <v>317.6</v>
      </c>
      <c r="G11" s="8"/>
      <c r="I11" s="19">
        <f t="shared" si="2"/>
        <v>0.15198492309562717</v>
      </c>
      <c r="J11" s="19">
        <f t="shared" si="2"/>
        <v>-3.6056816802233826</v>
      </c>
      <c r="K11" s="19">
        <f>100*(F11/D11-1)</f>
        <v>-3.459176849656509</v>
      </c>
      <c r="L11" s="112"/>
      <c r="M11" s="79"/>
      <c r="N11" s="81"/>
      <c r="O11" s="81">
        <f t="shared" si="3"/>
        <v>0.5</v>
      </c>
      <c r="P11" s="81">
        <f t="shared" si="3"/>
        <v>-11.879999999999995</v>
      </c>
      <c r="Q11" s="81">
        <f t="shared" si="4"/>
        <v>-11.379999999999995</v>
      </c>
      <c r="R11" s="73"/>
      <c r="S11" s="81"/>
      <c r="T11" s="81"/>
    </row>
    <row r="12" spans="1:20" ht="15.75" customHeight="1">
      <c r="A12" t="s">
        <v>60</v>
      </c>
      <c r="B12" s="188" t="s">
        <v>63</v>
      </c>
      <c r="C12" s="188" t="s">
        <v>63</v>
      </c>
      <c r="D12" s="189" t="s">
        <v>63</v>
      </c>
      <c r="E12" s="186">
        <v>14</v>
      </c>
      <c r="F12" s="86">
        <v>12.75</v>
      </c>
      <c r="G12" s="8"/>
      <c r="J12" s="19">
        <f t="shared" si="2"/>
        <v>-8.92857142857143</v>
      </c>
      <c r="K12" s="19"/>
      <c r="L12" s="112"/>
      <c r="M12" s="79"/>
      <c r="N12" s="81"/>
      <c r="O12" s="81"/>
      <c r="P12" s="81">
        <f t="shared" si="3"/>
        <v>-1.25</v>
      </c>
      <c r="Q12" s="81"/>
      <c r="R12" s="73"/>
      <c r="S12" s="81"/>
      <c r="T12" s="81"/>
    </row>
    <row r="13" spans="1:20" ht="15.75" customHeight="1">
      <c r="A13" s="36" t="s">
        <v>49</v>
      </c>
      <c r="B13" s="187">
        <v>323.1</v>
      </c>
      <c r="C13" s="187">
        <v>381.8</v>
      </c>
      <c r="D13" s="75">
        <f>SUM(D7:D12)</f>
        <v>431.98</v>
      </c>
      <c r="E13" s="75">
        <f>SUM(E7:E12)</f>
        <v>440.48</v>
      </c>
      <c r="F13" s="75">
        <f>SUM(F7:F12)</f>
        <v>448.35</v>
      </c>
      <c r="G13" s="28">
        <f>100*(C13/B13-1)</f>
        <v>18.167749922624576</v>
      </c>
      <c r="H13" s="29">
        <f>100*(D13/C13-1)</f>
        <v>13.143006809848078</v>
      </c>
      <c r="I13" s="21">
        <f>100*(E13/D13-1)</f>
        <v>1.967683689059685</v>
      </c>
      <c r="J13" s="21">
        <f>100*(F13/E13-1)</f>
        <v>1.786687250272423</v>
      </c>
      <c r="K13" s="21">
        <f>100*(F13/D13-1)</f>
        <v>3.789527292930228</v>
      </c>
      <c r="L13" s="130">
        <f>100*(F13/B13-1)</f>
        <v>38.765088207985144</v>
      </c>
      <c r="M13" s="91">
        <f>C13-B13</f>
        <v>58.69999999999999</v>
      </c>
      <c r="N13" s="68">
        <f>D13-C13</f>
        <v>50.18000000000001</v>
      </c>
      <c r="O13" s="68">
        <f>E13-D13</f>
        <v>8.5</v>
      </c>
      <c r="P13" s="68">
        <f>F13-E13</f>
        <v>7.8700000000000045</v>
      </c>
      <c r="Q13" s="68">
        <f t="shared" si="4"/>
        <v>16.370000000000005</v>
      </c>
      <c r="R13" s="77">
        <f>F13-B13</f>
        <v>125.25</v>
      </c>
      <c r="S13" s="81"/>
      <c r="T13" s="81"/>
    </row>
    <row r="14" spans="1:20" ht="15.75" customHeight="1">
      <c r="A14" t="s">
        <v>61</v>
      </c>
      <c r="B14" s="186">
        <v>535</v>
      </c>
      <c r="C14" s="186">
        <v>441.19</v>
      </c>
      <c r="D14" s="84">
        <v>395.75</v>
      </c>
      <c r="E14" s="186">
        <v>392.75</v>
      </c>
      <c r="F14" s="86">
        <v>380.75</v>
      </c>
      <c r="G14" s="27">
        <f>100*(C14/B14-1)</f>
        <v>-17.53457943925234</v>
      </c>
      <c r="H14" s="26">
        <f>100*(D14/C14-1)</f>
        <v>-10.299417484530471</v>
      </c>
      <c r="I14" s="19">
        <f aca="true" t="shared" si="5" ref="I14:J21">100*(E14/D14-1)</f>
        <v>-0.758054327226787</v>
      </c>
      <c r="J14" s="19">
        <f t="shared" si="5"/>
        <v>-3.055378739656267</v>
      </c>
      <c r="K14" s="19">
        <f aca="true" t="shared" si="6" ref="K14:K21">100*(F14/D14-1)</f>
        <v>-3.790271636133924</v>
      </c>
      <c r="L14" s="129">
        <f>100*(F14/B14-1)</f>
        <v>-28.831775700934582</v>
      </c>
      <c r="M14" s="79">
        <f>C14-B14</f>
        <v>-93.81</v>
      </c>
      <c r="N14" s="81">
        <f>D14-C14</f>
        <v>-45.44</v>
      </c>
      <c r="O14" s="81">
        <f aca="true" t="shared" si="7" ref="O14:P21">E14-D14</f>
        <v>-3</v>
      </c>
      <c r="P14" s="81">
        <f t="shared" si="7"/>
        <v>-12</v>
      </c>
      <c r="Q14" s="81">
        <f t="shared" si="4"/>
        <v>-15</v>
      </c>
      <c r="R14" s="73">
        <f>F14-B14</f>
        <v>-154.25</v>
      </c>
      <c r="S14" s="81"/>
      <c r="T14" s="81"/>
    </row>
    <row r="15" spans="1:20" ht="15.75" customHeight="1">
      <c r="A15" t="s">
        <v>65</v>
      </c>
      <c r="B15" s="188" t="s">
        <v>63</v>
      </c>
      <c r="C15" s="188" t="s">
        <v>63</v>
      </c>
      <c r="D15" s="84">
        <v>22</v>
      </c>
      <c r="E15" s="186">
        <v>23</v>
      </c>
      <c r="F15" s="86">
        <v>24</v>
      </c>
      <c r="G15" s="17"/>
      <c r="H15" s="19"/>
      <c r="I15" s="19">
        <f t="shared" si="5"/>
        <v>4.545454545454541</v>
      </c>
      <c r="J15" s="19">
        <f t="shared" si="5"/>
        <v>4.347826086956519</v>
      </c>
      <c r="K15" s="19">
        <f t="shared" si="6"/>
        <v>9.090909090909083</v>
      </c>
      <c r="L15" s="113"/>
      <c r="M15" s="79"/>
      <c r="N15" s="81"/>
      <c r="O15" s="81">
        <f t="shared" si="7"/>
        <v>1</v>
      </c>
      <c r="P15" s="81">
        <f t="shared" si="7"/>
        <v>1</v>
      </c>
      <c r="Q15" s="81">
        <f t="shared" si="4"/>
        <v>2</v>
      </c>
      <c r="R15" s="73"/>
      <c r="S15" s="81"/>
      <c r="T15" s="81"/>
    </row>
    <row r="16" spans="1:20" ht="15.75" customHeight="1">
      <c r="A16" t="s">
        <v>62</v>
      </c>
      <c r="B16" s="188" t="s">
        <v>63</v>
      </c>
      <c r="C16" s="186">
        <v>40.55</v>
      </c>
      <c r="D16" s="86">
        <v>55.61</v>
      </c>
      <c r="E16" s="186">
        <v>64.99</v>
      </c>
      <c r="F16" s="86">
        <v>59.96</v>
      </c>
      <c r="G16" s="17"/>
      <c r="H16" s="26">
        <f>100*(D16/C16-1)</f>
        <v>37.13933415536375</v>
      </c>
      <c r="I16" s="19">
        <f t="shared" si="5"/>
        <v>16.86746987951806</v>
      </c>
      <c r="J16" s="19">
        <f t="shared" si="5"/>
        <v>-7.739652254192942</v>
      </c>
      <c r="K16" s="19">
        <f t="shared" si="6"/>
        <v>7.822334112569673</v>
      </c>
      <c r="L16" s="114"/>
      <c r="M16" s="79"/>
      <c r="N16" s="81">
        <f>D16-C16</f>
        <v>15.060000000000002</v>
      </c>
      <c r="O16" s="81">
        <f t="shared" si="7"/>
        <v>9.379999999999995</v>
      </c>
      <c r="P16" s="81">
        <f t="shared" si="7"/>
        <v>-5.029999999999994</v>
      </c>
      <c r="Q16" s="81">
        <f t="shared" si="4"/>
        <v>4.350000000000001</v>
      </c>
      <c r="R16" s="73"/>
      <c r="S16" s="81"/>
      <c r="T16" s="81"/>
    </row>
    <row r="17" spans="1:20" ht="15.75" customHeight="1">
      <c r="A17" t="s">
        <v>64</v>
      </c>
      <c r="B17" s="188" t="s">
        <v>63</v>
      </c>
      <c r="C17" s="188" t="s">
        <v>63</v>
      </c>
      <c r="D17" s="86">
        <v>42.67</v>
      </c>
      <c r="E17" s="186">
        <v>50</v>
      </c>
      <c r="F17" s="86">
        <v>42.75</v>
      </c>
      <c r="G17" s="8"/>
      <c r="I17" s="19">
        <f t="shared" si="5"/>
        <v>17.178345441762353</v>
      </c>
      <c r="J17" s="19">
        <f t="shared" si="5"/>
        <v>-14.500000000000002</v>
      </c>
      <c r="K17" s="19">
        <f t="shared" si="6"/>
        <v>0.18748535270680655</v>
      </c>
      <c r="L17" s="112"/>
      <c r="M17" s="79"/>
      <c r="N17" s="81"/>
      <c r="O17" s="81">
        <f t="shared" si="7"/>
        <v>7.329999999999998</v>
      </c>
      <c r="P17" s="81">
        <f t="shared" si="7"/>
        <v>-7.25</v>
      </c>
      <c r="Q17" s="81">
        <f t="shared" si="4"/>
        <v>0.0799999999999983</v>
      </c>
      <c r="R17" s="73"/>
      <c r="S17" s="81"/>
      <c r="T17" s="81"/>
    </row>
    <row r="18" spans="1:20" ht="15.75" customHeight="1">
      <c r="A18" t="s">
        <v>0</v>
      </c>
      <c r="B18" s="186">
        <v>37</v>
      </c>
      <c r="C18" s="186">
        <v>74</v>
      </c>
      <c r="D18" s="84">
        <v>55.5</v>
      </c>
      <c r="E18" s="186">
        <v>53</v>
      </c>
      <c r="F18" s="86">
        <v>52</v>
      </c>
      <c r="G18" s="27">
        <f>100*(C18/B18-1)</f>
        <v>100</v>
      </c>
      <c r="H18" s="26">
        <f>100*(D18/C18-1)</f>
        <v>-25</v>
      </c>
      <c r="I18" s="19">
        <f t="shared" si="5"/>
        <v>-4.504504504504503</v>
      </c>
      <c r="J18" s="19">
        <f t="shared" si="5"/>
        <v>-1.8867924528301883</v>
      </c>
      <c r="K18" s="19">
        <f t="shared" si="6"/>
        <v>-6.3063063063063085</v>
      </c>
      <c r="L18" s="129">
        <f>100*(F18/B18-1)</f>
        <v>40.54054054054055</v>
      </c>
      <c r="M18" s="79">
        <f>C18-B18</f>
        <v>37</v>
      </c>
      <c r="N18" s="81">
        <f>D18-C18</f>
        <v>-18.5</v>
      </c>
      <c r="O18" s="81">
        <f t="shared" si="7"/>
        <v>-2.5</v>
      </c>
      <c r="P18" s="81">
        <f t="shared" si="7"/>
        <v>-1</v>
      </c>
      <c r="Q18" s="81">
        <f t="shared" si="4"/>
        <v>-3.5</v>
      </c>
      <c r="R18" s="73">
        <f>F18-B18</f>
        <v>15</v>
      </c>
      <c r="S18" s="81"/>
      <c r="T18" s="81"/>
    </row>
    <row r="19" spans="1:20" ht="15.75" customHeight="1">
      <c r="A19" s="3" t="s">
        <v>45</v>
      </c>
      <c r="B19" s="187">
        <f>SUM(B14:B18)</f>
        <v>572</v>
      </c>
      <c r="C19" s="187">
        <f>SUM(C14:C18)</f>
        <v>555.74</v>
      </c>
      <c r="D19" s="187">
        <f>SUM(D14:D18)</f>
        <v>571.53</v>
      </c>
      <c r="E19" s="187">
        <f>SUM(E14:E18)</f>
        <v>583.74</v>
      </c>
      <c r="F19" s="75">
        <f>SUM(F14:F18)</f>
        <v>559.46</v>
      </c>
      <c r="G19" s="27">
        <f>100*(C19/B19-1)</f>
        <v>-2.84265734265734</v>
      </c>
      <c r="H19" s="26">
        <f>100*(D19/C19-1)</f>
        <v>2.841256702774664</v>
      </c>
      <c r="I19" s="21">
        <f t="shared" si="5"/>
        <v>2.136370794184028</v>
      </c>
      <c r="J19" s="21">
        <f t="shared" si="5"/>
        <v>-4.1593860280261685</v>
      </c>
      <c r="K19" s="21">
        <f t="shared" si="6"/>
        <v>-2.111875142162256</v>
      </c>
      <c r="L19" s="129">
        <f>100*(F19/B19-1)</f>
        <v>-2.1923076923076823</v>
      </c>
      <c r="M19" s="79"/>
      <c r="N19" s="81"/>
      <c r="O19" s="68">
        <f t="shared" si="7"/>
        <v>12.210000000000036</v>
      </c>
      <c r="P19" s="68">
        <f t="shared" si="7"/>
        <v>-24.279999999999973</v>
      </c>
      <c r="Q19" s="68">
        <f t="shared" si="4"/>
        <v>-12.069999999999936</v>
      </c>
      <c r="R19" s="77">
        <f>F19-B19</f>
        <v>-12.539999999999964</v>
      </c>
      <c r="S19" s="81"/>
      <c r="T19" s="81"/>
    </row>
    <row r="20" spans="1:20" ht="15.75" customHeight="1">
      <c r="A20" s="105" t="s">
        <v>1</v>
      </c>
      <c r="B20" s="106" t="s">
        <v>63</v>
      </c>
      <c r="C20" s="106" t="s">
        <v>63</v>
      </c>
      <c r="D20" s="75">
        <v>718</v>
      </c>
      <c r="E20" s="110">
        <v>691.08</v>
      </c>
      <c r="F20" s="184">
        <v>701.51</v>
      </c>
      <c r="G20" s="107"/>
      <c r="H20" s="105"/>
      <c r="I20" s="108">
        <f t="shared" si="5"/>
        <v>-3.7493036211699082</v>
      </c>
      <c r="J20" s="108">
        <f t="shared" si="5"/>
        <v>1.5092319268391385</v>
      </c>
      <c r="K20" s="21">
        <f t="shared" si="6"/>
        <v>-2.2966573816155966</v>
      </c>
      <c r="L20" s="115"/>
      <c r="M20" s="109"/>
      <c r="N20" s="110"/>
      <c r="O20" s="68">
        <f t="shared" si="7"/>
        <v>-26.91999999999996</v>
      </c>
      <c r="P20" s="68">
        <f t="shared" si="7"/>
        <v>10.42999999999995</v>
      </c>
      <c r="Q20" s="68">
        <f t="shared" si="4"/>
        <v>-16.49000000000001</v>
      </c>
      <c r="R20" s="118"/>
      <c r="S20" s="81"/>
      <c r="T20" s="81"/>
    </row>
    <row r="21" spans="1:20" ht="18" customHeight="1" thickBot="1">
      <c r="A21" s="111" t="s">
        <v>33</v>
      </c>
      <c r="B21" s="190" t="s">
        <v>63</v>
      </c>
      <c r="C21" s="190" t="s">
        <v>63</v>
      </c>
      <c r="D21" s="185">
        <f>D13+D19+D20</f>
        <v>1721.51</v>
      </c>
      <c r="E21" s="185">
        <f>E13+E19+E20</f>
        <v>1715.3000000000002</v>
      </c>
      <c r="F21" s="185">
        <f>F13+F19+F20</f>
        <v>1709.3200000000002</v>
      </c>
      <c r="G21" s="89"/>
      <c r="H21" s="88"/>
      <c r="I21" s="128">
        <f t="shared" si="5"/>
        <v>-0.36072982439833146</v>
      </c>
      <c r="J21" s="128">
        <f t="shared" si="5"/>
        <v>-0.34862706232146046</v>
      </c>
      <c r="K21" s="193">
        <f t="shared" si="6"/>
        <v>-0.7080992849300749</v>
      </c>
      <c r="L21" s="116"/>
      <c r="M21" s="89"/>
      <c r="N21" s="88"/>
      <c r="O21" s="82">
        <f t="shared" si="7"/>
        <v>-6.209999999999809</v>
      </c>
      <c r="P21" s="82">
        <f t="shared" si="7"/>
        <v>-5.980000000000018</v>
      </c>
      <c r="Q21" s="194">
        <f t="shared" si="4"/>
        <v>-12.189999999999827</v>
      </c>
      <c r="R21" s="119"/>
      <c r="S21" s="81"/>
      <c r="T21" s="81"/>
    </row>
    <row r="22" spans="1:20" ht="18.75" customHeight="1" thickTop="1">
      <c r="A22" s="7" t="s">
        <v>10</v>
      </c>
      <c r="B22" s="52"/>
      <c r="C22" s="53"/>
      <c r="D22" s="18"/>
      <c r="G22" s="8"/>
      <c r="L22" s="112"/>
      <c r="M22" s="8"/>
      <c r="N22" s="18"/>
      <c r="O22" s="18"/>
      <c r="P22" s="18"/>
      <c r="Q22" s="18"/>
      <c r="R22" s="120"/>
      <c r="S22" s="18"/>
      <c r="T22" s="18"/>
    </row>
    <row r="23" spans="1:20" ht="15.75" customHeight="1">
      <c r="A23" t="s">
        <v>58</v>
      </c>
      <c r="B23" s="51" t="s">
        <v>63</v>
      </c>
      <c r="C23" s="51" t="s">
        <v>63</v>
      </c>
      <c r="D23" s="22">
        <v>3933.274</v>
      </c>
      <c r="E23" s="13">
        <v>3906.747</v>
      </c>
      <c r="F23" s="37">
        <v>4575.999</v>
      </c>
      <c r="G23" s="8"/>
      <c r="I23" s="19">
        <f aca="true" t="shared" si="8" ref="I23:J25">100*(E23/D23-1)</f>
        <v>-0.6744254277734063</v>
      </c>
      <c r="J23" s="19">
        <f t="shared" si="8"/>
        <v>17.130671630387127</v>
      </c>
      <c r="K23" s="19">
        <f>100*(F23/D23-1)</f>
        <v>16.340712597190034</v>
      </c>
      <c r="L23" s="112"/>
      <c r="M23" s="14"/>
      <c r="N23" s="22"/>
      <c r="O23" s="22">
        <f aca="true" t="shared" si="9" ref="O23:P25">E23-D23</f>
        <v>-26.527000000000044</v>
      </c>
      <c r="P23" s="22">
        <f t="shared" si="9"/>
        <v>669.252</v>
      </c>
      <c r="Q23" s="22">
        <f t="shared" si="4"/>
        <v>642.7249999999999</v>
      </c>
      <c r="R23" s="121"/>
      <c r="S23" s="93"/>
      <c r="T23" s="93"/>
    </row>
    <row r="24" spans="1:20" ht="15.75" customHeight="1">
      <c r="A24" t="s">
        <v>42</v>
      </c>
      <c r="B24" s="51" t="s">
        <v>63</v>
      </c>
      <c r="C24" s="51" t="s">
        <v>63</v>
      </c>
      <c r="D24" s="22">
        <v>2641.204</v>
      </c>
      <c r="E24" s="13">
        <v>2558.811</v>
      </c>
      <c r="F24" s="37">
        <v>3774.638</v>
      </c>
      <c r="G24" s="8"/>
      <c r="I24" s="19">
        <f t="shared" si="8"/>
        <v>-3.119524277564323</v>
      </c>
      <c r="J24" s="19">
        <f t="shared" si="8"/>
        <v>47.51531082209666</v>
      </c>
      <c r="K24" s="19">
        <f>100*(F24/D24-1)</f>
        <v>42.91353488787688</v>
      </c>
      <c r="L24" s="112"/>
      <c r="M24" s="14"/>
      <c r="N24" s="22"/>
      <c r="O24" s="22">
        <f t="shared" si="9"/>
        <v>-82.39300000000003</v>
      </c>
      <c r="P24" s="22">
        <f t="shared" si="9"/>
        <v>1215.8269999999998</v>
      </c>
      <c r="Q24" s="22">
        <f t="shared" si="4"/>
        <v>1133.4339999999997</v>
      </c>
      <c r="R24" s="121"/>
      <c r="S24" s="93"/>
      <c r="T24" s="93"/>
    </row>
    <row r="25" spans="1:20" ht="15.75" customHeight="1">
      <c r="A25" t="s">
        <v>7</v>
      </c>
      <c r="B25" s="2"/>
      <c r="C25" s="2"/>
      <c r="D25" s="22">
        <f>D23+D24</f>
        <v>6574.478</v>
      </c>
      <c r="E25" s="22">
        <f>E23+E24</f>
        <v>6465.558</v>
      </c>
      <c r="F25" s="37">
        <f>F23+F24</f>
        <v>8350.636999999999</v>
      </c>
      <c r="G25" s="8"/>
      <c r="I25" s="19">
        <f t="shared" si="8"/>
        <v>-1.6567094756420264</v>
      </c>
      <c r="J25" s="19">
        <f t="shared" si="8"/>
        <v>29.15570473577067</v>
      </c>
      <c r="K25" s="19">
        <f>100*(F25/D25-1)</f>
        <v>27.015969937080907</v>
      </c>
      <c r="L25" s="112"/>
      <c r="M25" s="14"/>
      <c r="N25" s="22"/>
      <c r="O25" s="22">
        <f t="shared" si="9"/>
        <v>-108.92000000000007</v>
      </c>
      <c r="P25" s="22">
        <f t="shared" si="9"/>
        <v>1885.0789999999988</v>
      </c>
      <c r="Q25" s="22">
        <f t="shared" si="4"/>
        <v>1776.1589999999987</v>
      </c>
      <c r="R25" s="121"/>
      <c r="S25" s="22"/>
      <c r="T25" s="22"/>
    </row>
    <row r="26" spans="1:20" ht="15.75" customHeight="1">
      <c r="A26" t="s">
        <v>11</v>
      </c>
      <c r="B26" s="50">
        <v>2079.682</v>
      </c>
      <c r="C26" s="50">
        <v>3349.508</v>
      </c>
      <c r="D26" s="61" t="s">
        <v>63</v>
      </c>
      <c r="E26" s="51" t="s">
        <v>63</v>
      </c>
      <c r="F26" s="51" t="s">
        <v>63</v>
      </c>
      <c r="G26" s="27">
        <f>100*(C26/B26-1)</f>
        <v>61.05866185311024</v>
      </c>
      <c r="I26" s="19"/>
      <c r="J26" s="19"/>
      <c r="K26" s="19"/>
      <c r="L26" s="112"/>
      <c r="M26" s="14">
        <f>C26-B26</f>
        <v>1269.826</v>
      </c>
      <c r="N26" s="22"/>
      <c r="O26" s="22"/>
      <c r="P26" s="22"/>
      <c r="Q26" s="22"/>
      <c r="R26" s="37"/>
      <c r="S26" s="22"/>
      <c r="T26" s="22"/>
    </row>
    <row r="27" spans="1:20" ht="15.75" customHeight="1">
      <c r="A27" t="s">
        <v>46</v>
      </c>
      <c r="B27" s="50">
        <v>691.617</v>
      </c>
      <c r="C27" s="50">
        <v>1255.962</v>
      </c>
      <c r="D27" s="22">
        <v>1484.097</v>
      </c>
      <c r="E27" s="13">
        <v>1441.234</v>
      </c>
      <c r="F27" s="37">
        <v>1536.958</v>
      </c>
      <c r="G27" s="27">
        <f>100*(C27/B27-1)</f>
        <v>81.59790751239488</v>
      </c>
      <c r="H27" s="26">
        <f>100*(D27/C27-1)</f>
        <v>18.16416420242013</v>
      </c>
      <c r="I27" s="19">
        <f aca="true" t="shared" si="10" ref="I27:J30">100*(E27/D27-1)</f>
        <v>-2.8881535371340306</v>
      </c>
      <c r="J27" s="19">
        <f t="shared" si="10"/>
        <v>6.641808339242639</v>
      </c>
      <c r="K27" s="19">
        <f>100*(F27/D27-1)</f>
        <v>3.5618291796291057</v>
      </c>
      <c r="L27" s="129">
        <f>100*(F27/B27-1)</f>
        <v>122.22675266802293</v>
      </c>
      <c r="M27" s="14">
        <f>C27-B27</f>
        <v>564.345</v>
      </c>
      <c r="N27" s="22">
        <f>D27-C27</f>
        <v>228.135</v>
      </c>
      <c r="O27" s="22">
        <f aca="true" t="shared" si="11" ref="O27:P30">E27-D27</f>
        <v>-42.863000000000056</v>
      </c>
      <c r="P27" s="22">
        <f t="shared" si="11"/>
        <v>95.72400000000016</v>
      </c>
      <c r="Q27" s="22">
        <f t="shared" si="4"/>
        <v>52.861000000000104</v>
      </c>
      <c r="R27" s="37">
        <f>F27-B27</f>
        <v>845.3410000000001</v>
      </c>
      <c r="S27" s="22"/>
      <c r="T27" s="22"/>
    </row>
    <row r="28" spans="1:20" ht="15.75" customHeight="1">
      <c r="A28" t="s">
        <v>47</v>
      </c>
      <c r="B28" s="51" t="s">
        <v>63</v>
      </c>
      <c r="C28" s="51" t="s">
        <v>63</v>
      </c>
      <c r="D28" s="22">
        <v>73.718</v>
      </c>
      <c r="E28" s="13">
        <v>99.686</v>
      </c>
      <c r="F28" s="37">
        <v>126.033</v>
      </c>
      <c r="G28" s="8"/>
      <c r="I28" s="19">
        <f t="shared" si="10"/>
        <v>35.22613201660383</v>
      </c>
      <c r="J28" s="19">
        <f t="shared" si="10"/>
        <v>26.429990169131056</v>
      </c>
      <c r="K28" s="19">
        <f>100*(F28/D28-1)</f>
        <v>70.9663854146884</v>
      </c>
      <c r="L28" s="112"/>
      <c r="M28" s="14"/>
      <c r="N28" s="22"/>
      <c r="O28" s="22">
        <f t="shared" si="11"/>
        <v>25.968000000000004</v>
      </c>
      <c r="P28" s="22">
        <f t="shared" si="11"/>
        <v>26.346999999999994</v>
      </c>
      <c r="Q28" s="22">
        <f t="shared" si="4"/>
        <v>52.315</v>
      </c>
      <c r="R28" s="37"/>
      <c r="S28" s="22"/>
      <c r="T28" s="22"/>
    </row>
    <row r="29" spans="1:20" ht="15.75" customHeight="1">
      <c r="A29" t="s">
        <v>59</v>
      </c>
      <c r="B29" s="51" t="s">
        <v>63</v>
      </c>
      <c r="C29" s="51" t="s">
        <v>63</v>
      </c>
      <c r="D29" s="22">
        <v>14633.484</v>
      </c>
      <c r="E29" s="13">
        <v>15015.946</v>
      </c>
      <c r="F29" s="37">
        <v>14258.823</v>
      </c>
      <c r="G29" s="8"/>
      <c r="I29" s="19">
        <f t="shared" si="10"/>
        <v>2.6136086252597</v>
      </c>
      <c r="J29" s="19">
        <f t="shared" si="10"/>
        <v>-5.042126550002246</v>
      </c>
      <c r="K29" s="19">
        <f>100*(F29/D29-1)</f>
        <v>-2.5602993791498996</v>
      </c>
      <c r="L29" s="112"/>
      <c r="M29" s="14"/>
      <c r="N29" s="22"/>
      <c r="O29" s="22">
        <f t="shared" si="11"/>
        <v>382.46199999999953</v>
      </c>
      <c r="P29" s="22">
        <f t="shared" si="11"/>
        <v>-757.1229999999996</v>
      </c>
      <c r="Q29" s="22">
        <f t="shared" si="4"/>
        <v>-374.66100000000006</v>
      </c>
      <c r="R29" s="37"/>
      <c r="S29" s="22"/>
      <c r="T29" s="22"/>
    </row>
    <row r="30" spans="1:20" ht="15.75" customHeight="1">
      <c r="A30" t="s">
        <v>60</v>
      </c>
      <c r="B30" s="51" t="s">
        <v>63</v>
      </c>
      <c r="C30" s="51" t="s">
        <v>63</v>
      </c>
      <c r="D30" s="61" t="s">
        <v>63</v>
      </c>
      <c r="E30" s="13">
        <v>255.339</v>
      </c>
      <c r="F30" s="37">
        <v>267.72</v>
      </c>
      <c r="G30" s="8"/>
      <c r="J30" s="19">
        <f t="shared" si="10"/>
        <v>4.84884800206784</v>
      </c>
      <c r="K30" s="19"/>
      <c r="L30" s="112"/>
      <c r="M30" s="14"/>
      <c r="N30" s="22"/>
      <c r="O30" s="22"/>
      <c r="P30" s="81">
        <f t="shared" si="11"/>
        <v>12.381000000000029</v>
      </c>
      <c r="Q30" s="22"/>
      <c r="R30" s="37"/>
      <c r="S30" s="22"/>
      <c r="T30" s="22"/>
    </row>
    <row r="31" spans="1:21" ht="15.75" customHeight="1">
      <c r="A31" s="36" t="s">
        <v>49</v>
      </c>
      <c r="B31" s="12">
        <v>13309.726</v>
      </c>
      <c r="C31" s="12">
        <v>20449.896</v>
      </c>
      <c r="D31" s="12">
        <f>SUM(D24:D30)</f>
        <v>25406.981</v>
      </c>
      <c r="E31" s="12">
        <f>SUM(E24:E30)</f>
        <v>25836.574</v>
      </c>
      <c r="F31" s="38">
        <f>SUM(F25:F30)</f>
        <v>24540.171000000002</v>
      </c>
      <c r="G31" s="28">
        <f>100*(C31/B31-1)</f>
        <v>53.646258382779635</v>
      </c>
      <c r="H31" s="29">
        <f>100*(D31/C31-1)</f>
        <v>24.24014772495664</v>
      </c>
      <c r="I31" s="21">
        <f>100*(E31/D31-1)</f>
        <v>1.6908463071625857</v>
      </c>
      <c r="J31" s="21">
        <f>100*(F31/E31-1)</f>
        <v>-5.017704746767116</v>
      </c>
      <c r="K31" s="21">
        <f>100*(F31/D31-1)</f>
        <v>-3.411700115019556</v>
      </c>
      <c r="L31" s="130">
        <f>100*(F31/B31-1)</f>
        <v>84.37773249426775</v>
      </c>
      <c r="M31" s="15">
        <f>C31-B31</f>
        <v>7140.17</v>
      </c>
      <c r="N31" s="12">
        <f>D31-C31</f>
        <v>4957.084999999999</v>
      </c>
      <c r="O31" s="12">
        <f>E31-D31</f>
        <v>429.59300000000076</v>
      </c>
      <c r="P31" s="12">
        <f>F31-E31</f>
        <v>-1296.4029999999984</v>
      </c>
      <c r="Q31" s="12">
        <f t="shared" si="4"/>
        <v>-866.8099999999977</v>
      </c>
      <c r="R31" s="38">
        <f>F31-B31</f>
        <v>11230.445000000002</v>
      </c>
      <c r="S31" s="22"/>
      <c r="T31" s="22"/>
      <c r="U31" t="s">
        <v>30</v>
      </c>
    </row>
    <row r="32" spans="1:20" ht="15.75" customHeight="1">
      <c r="A32" t="s">
        <v>61</v>
      </c>
      <c r="B32" s="13">
        <v>25117.96</v>
      </c>
      <c r="C32" s="13">
        <v>26133.28</v>
      </c>
      <c r="D32" s="22">
        <v>23769.916</v>
      </c>
      <c r="E32" s="13">
        <v>24323.848</v>
      </c>
      <c r="F32" s="37">
        <v>24541.195</v>
      </c>
      <c r="G32" s="23">
        <f>100*(C32/B32-1)</f>
        <v>4.042207249314833</v>
      </c>
      <c r="H32" s="19">
        <f>100*(D32/C32-1)</f>
        <v>-9.043503150006416</v>
      </c>
      <c r="I32" s="19">
        <f aca="true" t="shared" si="12" ref="I32:J38">100*(E32/D32-1)</f>
        <v>2.330391070797222</v>
      </c>
      <c r="J32" s="19">
        <f t="shared" si="12"/>
        <v>0.8935551644624562</v>
      </c>
      <c r="K32" s="19">
        <f aca="true" t="shared" si="13" ref="K32:K39">100*(F32/D32-1)</f>
        <v>3.244769565024952</v>
      </c>
      <c r="L32" s="132">
        <f>100*(F32/B32-1)</f>
        <v>-2.2962254896496392</v>
      </c>
      <c r="M32" s="14">
        <f>C32-B32</f>
        <v>1015.3199999999997</v>
      </c>
      <c r="N32" s="22">
        <f>D32-C32</f>
        <v>-2363.3639999999978</v>
      </c>
      <c r="O32" s="22">
        <f aca="true" t="shared" si="14" ref="O32:P39">E32-D32</f>
        <v>553.9320000000007</v>
      </c>
      <c r="P32" s="22">
        <f t="shared" si="14"/>
        <v>217.34699999999793</v>
      </c>
      <c r="Q32" s="22">
        <f t="shared" si="4"/>
        <v>771.2789999999986</v>
      </c>
      <c r="R32" s="37">
        <f>F32-B32</f>
        <v>-576.7649999999994</v>
      </c>
      <c r="S32" s="22"/>
      <c r="T32" s="22"/>
    </row>
    <row r="33" spans="1:20" ht="15.75" customHeight="1">
      <c r="A33" t="s">
        <v>65</v>
      </c>
      <c r="B33" s="54" t="s">
        <v>63</v>
      </c>
      <c r="C33" s="54" t="s">
        <v>63</v>
      </c>
      <c r="D33" s="22">
        <v>1388.289</v>
      </c>
      <c r="E33" s="13">
        <v>1534.151</v>
      </c>
      <c r="F33" s="37">
        <v>1634.943</v>
      </c>
      <c r="G33" s="8"/>
      <c r="I33" s="19">
        <f t="shared" si="12"/>
        <v>10.506602011540833</v>
      </c>
      <c r="J33" s="19">
        <f t="shared" si="12"/>
        <v>6.569887840245192</v>
      </c>
      <c r="K33" s="19">
        <f t="shared" si="13"/>
        <v>17.766761819765197</v>
      </c>
      <c r="L33" s="114"/>
      <c r="M33" s="14"/>
      <c r="N33" s="22"/>
      <c r="O33" s="22">
        <f t="shared" si="14"/>
        <v>145.86200000000008</v>
      </c>
      <c r="P33" s="22">
        <f t="shared" si="14"/>
        <v>100.79199999999992</v>
      </c>
      <c r="Q33" s="22">
        <f t="shared" si="4"/>
        <v>246.654</v>
      </c>
      <c r="R33" s="37"/>
      <c r="S33" s="22"/>
      <c r="T33" s="22"/>
    </row>
    <row r="34" spans="1:20" ht="15.75" customHeight="1">
      <c r="A34" t="s">
        <v>62</v>
      </c>
      <c r="B34" s="54" t="s">
        <v>63</v>
      </c>
      <c r="C34" s="13">
        <v>955.135</v>
      </c>
      <c r="D34" s="22">
        <v>634.455</v>
      </c>
      <c r="E34" s="13">
        <v>689.254</v>
      </c>
      <c r="F34" s="37">
        <v>726.928</v>
      </c>
      <c r="G34" s="8"/>
      <c r="H34" s="26">
        <f>100*(D34/C34-1)</f>
        <v>-33.57431148476393</v>
      </c>
      <c r="I34" s="19">
        <f t="shared" si="12"/>
        <v>8.637176789528024</v>
      </c>
      <c r="J34" s="19">
        <f t="shared" si="12"/>
        <v>5.465909519567536</v>
      </c>
      <c r="K34" s="19">
        <f t="shared" si="13"/>
        <v>14.575186577456245</v>
      </c>
      <c r="L34" s="112"/>
      <c r="M34" s="14"/>
      <c r="N34" s="22">
        <f>D34-C34</f>
        <v>-320.67999999999995</v>
      </c>
      <c r="O34" s="22">
        <f t="shared" si="14"/>
        <v>54.79899999999998</v>
      </c>
      <c r="P34" s="22">
        <f t="shared" si="14"/>
        <v>37.67399999999998</v>
      </c>
      <c r="Q34" s="22">
        <f t="shared" si="4"/>
        <v>92.47299999999996</v>
      </c>
      <c r="R34" s="37"/>
      <c r="S34" s="22"/>
      <c r="T34" s="22"/>
    </row>
    <row r="35" spans="1:20" ht="15.75" customHeight="1">
      <c r="A35" t="s">
        <v>64</v>
      </c>
      <c r="B35" s="54" t="s">
        <v>63</v>
      </c>
      <c r="C35" s="54" t="s">
        <v>63</v>
      </c>
      <c r="D35" s="22">
        <v>473.572</v>
      </c>
      <c r="E35" s="13">
        <v>607.115</v>
      </c>
      <c r="F35" s="37">
        <v>566.169</v>
      </c>
      <c r="G35" s="8"/>
      <c r="I35" s="19">
        <f t="shared" si="12"/>
        <v>28.19909116248427</v>
      </c>
      <c r="J35" s="19">
        <f t="shared" si="12"/>
        <v>-6.744356505769089</v>
      </c>
      <c r="K35" s="19">
        <f t="shared" si="13"/>
        <v>19.55288741733041</v>
      </c>
      <c r="L35" s="112"/>
      <c r="M35" s="14"/>
      <c r="N35" s="22"/>
      <c r="O35" s="22">
        <f t="shared" si="14"/>
        <v>133.543</v>
      </c>
      <c r="P35" s="22">
        <f t="shared" si="14"/>
        <v>-40.946000000000026</v>
      </c>
      <c r="Q35" s="22">
        <f t="shared" si="4"/>
        <v>92.59699999999998</v>
      </c>
      <c r="R35" s="37"/>
      <c r="S35" s="22"/>
      <c r="T35" s="22"/>
    </row>
    <row r="36" spans="1:20" ht="15.75" customHeight="1">
      <c r="A36" t="s">
        <v>0</v>
      </c>
      <c r="B36" s="13">
        <v>1013.724</v>
      </c>
      <c r="C36" s="13">
        <v>2312.351</v>
      </c>
      <c r="D36" s="22">
        <v>1848.8</v>
      </c>
      <c r="E36" s="13">
        <v>1816.449</v>
      </c>
      <c r="F36" s="37">
        <v>1857.507</v>
      </c>
      <c r="G36" s="27">
        <f>100*(C36/B36-1)</f>
        <v>128.1045925715481</v>
      </c>
      <c r="H36" s="26">
        <f>100*(D36/C36-1)</f>
        <v>-20.0467403088891</v>
      </c>
      <c r="I36" s="19">
        <f t="shared" si="12"/>
        <v>-1.7498377325832926</v>
      </c>
      <c r="J36" s="19">
        <f t="shared" si="12"/>
        <v>2.2603442210598734</v>
      </c>
      <c r="K36" s="19">
        <f t="shared" si="13"/>
        <v>0.47095413241022843</v>
      </c>
      <c r="L36" s="129">
        <f>100*(F36/B36-1)</f>
        <v>83.23596955384305</v>
      </c>
      <c r="M36" s="14">
        <f>C36-B36</f>
        <v>1298.627</v>
      </c>
      <c r="N36" s="22">
        <f>D36-C36</f>
        <v>-463.55100000000016</v>
      </c>
      <c r="O36" s="22">
        <f t="shared" si="14"/>
        <v>-32.350999999999885</v>
      </c>
      <c r="P36" s="22">
        <f t="shared" si="14"/>
        <v>41.05799999999999</v>
      </c>
      <c r="Q36" s="22">
        <f t="shared" si="4"/>
        <v>8.707000000000107</v>
      </c>
      <c r="R36" s="37">
        <f>F36-B36</f>
        <v>843.783</v>
      </c>
      <c r="S36" s="22"/>
      <c r="T36" s="22"/>
    </row>
    <row r="37" spans="1:20" ht="15.75" customHeight="1">
      <c r="A37" s="3" t="s">
        <v>45</v>
      </c>
      <c r="B37" s="12">
        <f>SUM(B32:B36)</f>
        <v>26131.683999999997</v>
      </c>
      <c r="C37" s="12">
        <f>SUM(C32:C36)</f>
        <v>29400.765999999996</v>
      </c>
      <c r="D37" s="39">
        <f>SUM(D32:D36)</f>
        <v>28115.032000000003</v>
      </c>
      <c r="E37" s="12">
        <f>SUM(E32:E36)</f>
        <v>28970.817000000006</v>
      </c>
      <c r="F37" s="38">
        <f>SUM(F32:F36)</f>
        <v>29326.742000000002</v>
      </c>
      <c r="G37" s="28">
        <f>100*(C37/B37-1)</f>
        <v>12.510031883134666</v>
      </c>
      <c r="H37" s="29">
        <f>100*(D37/C37-1)</f>
        <v>-4.373130958560711</v>
      </c>
      <c r="I37" s="21">
        <f t="shared" si="12"/>
        <v>3.043869912721431</v>
      </c>
      <c r="J37" s="21">
        <f t="shared" si="12"/>
        <v>1.228563902771529</v>
      </c>
      <c r="K37" s="21">
        <f t="shared" si="13"/>
        <v>4.309829702487966</v>
      </c>
      <c r="L37" s="183">
        <f>100*(F37/B37-1)</f>
        <v>12.226758903100187</v>
      </c>
      <c r="M37" s="15"/>
      <c r="N37" s="12"/>
      <c r="O37" s="12">
        <f t="shared" si="14"/>
        <v>855.7850000000035</v>
      </c>
      <c r="P37" s="12">
        <f t="shared" si="14"/>
        <v>355.92499999999563</v>
      </c>
      <c r="Q37" s="12">
        <f t="shared" si="4"/>
        <v>1211.7099999999991</v>
      </c>
      <c r="R37" s="38">
        <f>F37-B37</f>
        <v>3195.0580000000045</v>
      </c>
      <c r="S37" s="22"/>
      <c r="T37" s="22"/>
    </row>
    <row r="38" spans="1:20" ht="15.75" customHeight="1">
      <c r="A38" s="105" t="s">
        <v>1</v>
      </c>
      <c r="B38" s="123" t="s">
        <v>63</v>
      </c>
      <c r="C38" s="123" t="s">
        <v>63</v>
      </c>
      <c r="D38" s="39">
        <v>16990.119</v>
      </c>
      <c r="E38" s="124">
        <v>16767.974</v>
      </c>
      <c r="F38" s="125">
        <v>17418.2</v>
      </c>
      <c r="G38" s="27"/>
      <c r="H38" s="19"/>
      <c r="I38" s="21">
        <f t="shared" si="12"/>
        <v>-1.307495256507618</v>
      </c>
      <c r="J38" s="21">
        <f t="shared" si="12"/>
        <v>3.877785115840493</v>
      </c>
      <c r="K38" s="21">
        <f t="shared" si="13"/>
        <v>2.5195880028856976</v>
      </c>
      <c r="L38" s="113"/>
      <c r="M38" s="14"/>
      <c r="N38" s="22"/>
      <c r="O38" s="12">
        <f t="shared" si="14"/>
        <v>-222.14500000000044</v>
      </c>
      <c r="P38" s="12">
        <f t="shared" si="14"/>
        <v>650.2260000000024</v>
      </c>
      <c r="Q38" s="12">
        <f t="shared" si="4"/>
        <v>428.08100000000195</v>
      </c>
      <c r="R38" s="121"/>
      <c r="S38" s="22"/>
      <c r="T38" s="22"/>
    </row>
    <row r="39" spans="1:20" ht="18" customHeight="1" thickBot="1">
      <c r="A39" s="10" t="s">
        <v>33</v>
      </c>
      <c r="B39" s="191" t="s">
        <v>63</v>
      </c>
      <c r="C39" s="191" t="s">
        <v>63</v>
      </c>
      <c r="D39" s="133">
        <f>D31+D37+D38</f>
        <v>70512.13200000001</v>
      </c>
      <c r="E39" s="127">
        <f>E31+E37+E38</f>
        <v>71575.365</v>
      </c>
      <c r="F39" s="126">
        <f>F31+F37+F38</f>
        <v>71285.113</v>
      </c>
      <c r="G39" s="24"/>
      <c r="H39" s="25"/>
      <c r="I39" s="11">
        <f>100*(E39/D39-1)</f>
        <v>1.5078724325056525</v>
      </c>
      <c r="J39" s="11">
        <f>100*(F39/E39-1)</f>
        <v>-0.40551941299916683</v>
      </c>
      <c r="K39" s="195">
        <f t="shared" si="13"/>
        <v>1.096238304069419</v>
      </c>
      <c r="L39" s="117"/>
      <c r="M39" s="94"/>
      <c r="N39" s="95"/>
      <c r="O39" s="95">
        <f t="shared" si="14"/>
        <v>1063.232999999993</v>
      </c>
      <c r="P39" s="95">
        <f t="shared" si="14"/>
        <v>-290.2520000000077</v>
      </c>
      <c r="Q39" s="64">
        <f t="shared" si="4"/>
        <v>772.9809999999852</v>
      </c>
      <c r="R39" s="122"/>
      <c r="S39" s="22"/>
      <c r="T39" s="22"/>
    </row>
    <row r="40" spans="1:20" ht="12" customHeight="1">
      <c r="A40" s="18"/>
      <c r="B40" s="26"/>
      <c r="C40" s="26"/>
      <c r="D40" s="30"/>
      <c r="E40" s="30"/>
      <c r="F40" s="30"/>
      <c r="G40" s="18"/>
      <c r="H40" s="18"/>
      <c r="I40" s="19"/>
      <c r="J40" s="19"/>
      <c r="K40" s="19"/>
      <c r="L40" s="18"/>
      <c r="M40" s="18"/>
      <c r="N40" s="18"/>
      <c r="O40" s="18"/>
      <c r="P40" s="18"/>
      <c r="Q40" s="18"/>
      <c r="R40" s="18"/>
      <c r="S40" s="18"/>
      <c r="T40" s="18"/>
    </row>
    <row r="41" ht="15" customHeight="1">
      <c r="A41" t="s">
        <v>43</v>
      </c>
    </row>
    <row r="42" ht="15" customHeight="1">
      <c r="A42" t="s">
        <v>15</v>
      </c>
    </row>
    <row r="43" ht="15" customHeight="1">
      <c r="A43" t="s">
        <v>2</v>
      </c>
    </row>
    <row r="44" ht="15" customHeight="1">
      <c r="A44" t="s">
        <v>44</v>
      </c>
    </row>
    <row r="45" ht="15" customHeight="1">
      <c r="A45" t="s">
        <v>29</v>
      </c>
    </row>
    <row r="46" ht="15" customHeight="1">
      <c r="A46" t="s">
        <v>36</v>
      </c>
    </row>
    <row r="47" ht="15" customHeight="1">
      <c r="A47" s="40" t="s">
        <v>48</v>
      </c>
    </row>
  </sheetData>
  <mergeCells count="3">
    <mergeCell ref="B2:F2"/>
    <mergeCell ref="G2:L2"/>
    <mergeCell ref="M2:R2"/>
  </mergeCells>
  <printOptions/>
  <pageMargins left="0.75" right="0.75" top="0.75" bottom="0.75" header="0.5" footer="0.5"/>
  <pageSetup fitToHeight="1" fitToWidth="1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24" sqref="S24"/>
    </sheetView>
  </sheetViews>
  <sheetFormatPr defaultColWidth="11.00390625" defaultRowHeight="12.75"/>
  <cols>
    <col min="1" max="1" width="19.875" style="0" customWidth="1"/>
    <col min="2" max="6" width="8.875" style="0" customWidth="1"/>
    <col min="7" max="12" width="6.125" style="0" customWidth="1"/>
    <col min="13" max="18" width="7.00390625" style="0" customWidth="1"/>
    <col min="21" max="21" width="21.25390625" style="0" customWidth="1"/>
    <col min="22" max="26" width="7.875" style="0" customWidth="1"/>
  </cols>
  <sheetData>
    <row r="1" spans="1:2" ht="18" customHeight="1">
      <c r="A1" s="1" t="s">
        <v>31</v>
      </c>
      <c r="B1" s="1"/>
    </row>
    <row r="2" spans="1:18" ht="15.75" customHeight="1">
      <c r="A2" t="s">
        <v>5</v>
      </c>
      <c r="B2" s="196" t="s">
        <v>6</v>
      </c>
      <c r="C2" s="197"/>
      <c r="D2" s="197"/>
      <c r="E2" s="197"/>
      <c r="F2" s="198"/>
      <c r="G2" s="199" t="s">
        <v>27</v>
      </c>
      <c r="H2" s="197"/>
      <c r="I2" s="197"/>
      <c r="J2" s="197"/>
      <c r="K2" s="197"/>
      <c r="L2" s="198"/>
      <c r="M2" s="199" t="s">
        <v>38</v>
      </c>
      <c r="N2" s="197"/>
      <c r="O2" s="197"/>
      <c r="P2" s="197"/>
      <c r="Q2" s="197"/>
      <c r="R2" s="197"/>
    </row>
    <row r="3" spans="1:18" ht="15.75" customHeight="1">
      <c r="A3" s="3" t="s">
        <v>39</v>
      </c>
      <c r="B3" s="4" t="s">
        <v>8</v>
      </c>
      <c r="C3" s="5" t="s">
        <v>40</v>
      </c>
      <c r="D3" s="4">
        <v>2006</v>
      </c>
      <c r="E3" s="4">
        <v>2007</v>
      </c>
      <c r="F3" s="4">
        <v>2008</v>
      </c>
      <c r="G3" s="16" t="s">
        <v>41</v>
      </c>
      <c r="H3" s="5" t="s">
        <v>4</v>
      </c>
      <c r="I3" s="5" t="s">
        <v>3</v>
      </c>
      <c r="J3" s="5" t="s">
        <v>34</v>
      </c>
      <c r="K3" s="5" t="s">
        <v>26</v>
      </c>
      <c r="L3" s="5" t="s">
        <v>35</v>
      </c>
      <c r="M3" s="16" t="s">
        <v>41</v>
      </c>
      <c r="N3" s="5" t="s">
        <v>4</v>
      </c>
      <c r="O3" s="5" t="s">
        <v>3</v>
      </c>
      <c r="P3" s="5" t="s">
        <v>34</v>
      </c>
      <c r="Q3" s="5" t="s">
        <v>26</v>
      </c>
      <c r="R3" s="5" t="s">
        <v>35</v>
      </c>
    </row>
    <row r="4" spans="1:18" ht="15.75" customHeight="1">
      <c r="A4" s="7" t="s">
        <v>9</v>
      </c>
      <c r="B4" s="7"/>
      <c r="D4" s="18"/>
      <c r="G4" s="8"/>
      <c r="M4" s="8"/>
      <c r="N4" s="18"/>
      <c r="O4" s="18"/>
      <c r="P4" s="18"/>
      <c r="Q4" s="18"/>
      <c r="R4" s="18"/>
    </row>
    <row r="5" spans="1:18" ht="15.75" customHeight="1">
      <c r="A5" t="s">
        <v>58</v>
      </c>
      <c r="B5" s="90" t="s">
        <v>63</v>
      </c>
      <c r="C5" s="90" t="s">
        <v>63</v>
      </c>
      <c r="D5" s="73">
        <v>42.93</v>
      </c>
      <c r="E5" s="74">
        <v>37</v>
      </c>
      <c r="F5" s="74">
        <v>40</v>
      </c>
      <c r="G5" s="8"/>
      <c r="I5" s="19">
        <f aca="true" t="shared" si="0" ref="I5:J7">100*(E5/D5-1)</f>
        <v>-13.813184253435828</v>
      </c>
      <c r="J5" s="19">
        <f t="shared" si="0"/>
        <v>8.108108108108114</v>
      </c>
      <c r="K5" s="19">
        <f>100*(F5/D5-1)</f>
        <v>-6.82506405776846</v>
      </c>
      <c r="M5" s="79"/>
      <c r="N5" s="81"/>
      <c r="O5" s="81">
        <f aca="true" t="shared" si="1" ref="O5:P7">E5-D5</f>
        <v>-5.93</v>
      </c>
      <c r="P5" s="81">
        <f t="shared" si="1"/>
        <v>3</v>
      </c>
      <c r="Q5" s="81">
        <f>F5-D5</f>
        <v>-2.9299999999999997</v>
      </c>
      <c r="R5" s="81"/>
    </row>
    <row r="6" spans="1:18" ht="15.75" customHeight="1">
      <c r="A6" t="s">
        <v>42</v>
      </c>
      <c r="B6" s="90" t="s">
        <v>63</v>
      </c>
      <c r="C6" s="90" t="s">
        <v>63</v>
      </c>
      <c r="D6" s="73">
        <v>34</v>
      </c>
      <c r="E6" s="74">
        <v>31</v>
      </c>
      <c r="F6" s="74">
        <v>48</v>
      </c>
      <c r="G6" s="8"/>
      <c r="I6" s="19">
        <f t="shared" si="0"/>
        <v>-8.823529411764708</v>
      </c>
      <c r="J6" s="19">
        <f t="shared" si="0"/>
        <v>54.83870967741935</v>
      </c>
      <c r="K6" s="19">
        <f>100*(F6/D6-1)</f>
        <v>41.176470588235304</v>
      </c>
      <c r="M6" s="79"/>
      <c r="N6" s="81"/>
      <c r="O6" s="81">
        <f t="shared" si="1"/>
        <v>-3</v>
      </c>
      <c r="P6" s="81">
        <f t="shared" si="1"/>
        <v>17</v>
      </c>
      <c r="Q6" s="81">
        <f aca="true" t="shared" si="2" ref="Q6:Q18">F6-D6</f>
        <v>14</v>
      </c>
      <c r="R6" s="81"/>
    </row>
    <row r="7" spans="1:18" ht="15.75" customHeight="1">
      <c r="A7" t="s">
        <v>7</v>
      </c>
      <c r="B7" s="71">
        <v>34</v>
      </c>
      <c r="C7" s="71">
        <v>45.08</v>
      </c>
      <c r="D7" s="73">
        <v>76.93</v>
      </c>
      <c r="E7" s="73">
        <v>68</v>
      </c>
      <c r="F7" s="73">
        <v>88</v>
      </c>
      <c r="G7" s="27">
        <f>100*(C7/B7-1)</f>
        <v>32.58823529411765</v>
      </c>
      <c r="H7" s="26">
        <f>100*(D7/C7-1)</f>
        <v>70.6521739130435</v>
      </c>
      <c r="I7" s="19">
        <f t="shared" si="0"/>
        <v>-11.60795528402444</v>
      </c>
      <c r="J7" s="19">
        <f t="shared" si="0"/>
        <v>29.41176470588236</v>
      </c>
      <c r="K7" s="19">
        <f>100*(F7/D7-1)</f>
        <v>14.3897049265566</v>
      </c>
      <c r="L7" s="129">
        <f>100*(F7/B7-1)</f>
        <v>158.82352941176472</v>
      </c>
      <c r="M7" s="79">
        <f>C7-B7</f>
        <v>11.079999999999998</v>
      </c>
      <c r="N7" s="81">
        <f>D7-C7</f>
        <v>31.85000000000001</v>
      </c>
      <c r="O7" s="81">
        <f t="shared" si="1"/>
        <v>-8.930000000000007</v>
      </c>
      <c r="P7" s="81">
        <f t="shared" si="1"/>
        <v>20</v>
      </c>
      <c r="Q7" s="81">
        <f t="shared" si="2"/>
        <v>11.069999999999993</v>
      </c>
      <c r="R7" s="73">
        <f>F7-B7</f>
        <v>54</v>
      </c>
    </row>
    <row r="8" spans="1:18" ht="15.75" customHeight="1">
      <c r="A8" t="s">
        <v>11</v>
      </c>
      <c r="B8" s="71">
        <v>65</v>
      </c>
      <c r="C8" s="71">
        <v>74.16</v>
      </c>
      <c r="D8" s="73"/>
      <c r="E8" s="73"/>
      <c r="F8" s="73"/>
      <c r="G8" s="27">
        <f>100*(C8/B8-1)</f>
        <v>14.092307692307692</v>
      </c>
      <c r="I8" s="19"/>
      <c r="J8" s="19"/>
      <c r="K8" s="19"/>
      <c r="L8" s="31"/>
      <c r="M8" s="79">
        <f>C8-B8</f>
        <v>9.159999999999997</v>
      </c>
      <c r="N8" s="81"/>
      <c r="O8" s="81"/>
      <c r="P8" s="81"/>
      <c r="Q8" s="81"/>
      <c r="R8" s="142"/>
    </row>
    <row r="9" spans="1:18" ht="15.75" customHeight="1">
      <c r="A9" t="s">
        <v>46</v>
      </c>
      <c r="B9" s="71">
        <v>21</v>
      </c>
      <c r="C9" s="71">
        <v>27</v>
      </c>
      <c r="D9" s="86">
        <v>33</v>
      </c>
      <c r="E9" s="74">
        <v>32</v>
      </c>
      <c r="F9" s="74">
        <v>32</v>
      </c>
      <c r="G9" s="27">
        <f>100*(C9/B9-1)</f>
        <v>28.57142857142858</v>
      </c>
      <c r="H9" s="26">
        <f>100*(D9/C9-1)</f>
        <v>22.222222222222232</v>
      </c>
      <c r="I9" s="19">
        <f>100*(E9/D9-1)</f>
        <v>-3.0303030303030276</v>
      </c>
      <c r="J9" s="19">
        <f>100*(F9/E9-1)</f>
        <v>0</v>
      </c>
      <c r="K9" s="19">
        <f>100*(F9/D9-1)</f>
        <v>-3.0303030303030276</v>
      </c>
      <c r="L9" s="129">
        <f>100*(F9/B9-1)</f>
        <v>52.38095238095237</v>
      </c>
      <c r="M9" s="79">
        <f>C9-B9</f>
        <v>6</v>
      </c>
      <c r="N9" s="81">
        <f>D9-C9</f>
        <v>6</v>
      </c>
      <c r="O9" s="81">
        <f aca="true" t="shared" si="3" ref="O9:O21">E9-D9</f>
        <v>-1</v>
      </c>
      <c r="P9" s="81">
        <f aca="true" t="shared" si="4" ref="P9:P21">F9-E9</f>
        <v>0</v>
      </c>
      <c r="Q9" s="81">
        <f t="shared" si="2"/>
        <v>-1</v>
      </c>
      <c r="R9" s="73">
        <f>F9-B9</f>
        <v>11</v>
      </c>
    </row>
    <row r="10" spans="1:18" ht="15.75" customHeight="1">
      <c r="A10" t="s">
        <v>47</v>
      </c>
      <c r="B10" s="90" t="s">
        <v>63</v>
      </c>
      <c r="C10" s="90" t="s">
        <v>63</v>
      </c>
      <c r="D10" s="86">
        <v>7</v>
      </c>
      <c r="E10" s="74">
        <v>8.83</v>
      </c>
      <c r="F10" s="74">
        <v>5</v>
      </c>
      <c r="G10" s="8"/>
      <c r="I10" s="19">
        <f>100*(E10/D10-1)</f>
        <v>26.142857142857135</v>
      </c>
      <c r="J10" s="19">
        <f>100*(F10/E10-1)</f>
        <v>-43.37485843714609</v>
      </c>
      <c r="K10" s="19">
        <f>100*(F10/D10-1)</f>
        <v>-28.57142857142857</v>
      </c>
      <c r="L10" s="31"/>
      <c r="M10" s="79"/>
      <c r="N10" s="81"/>
      <c r="O10" s="81">
        <f t="shared" si="3"/>
        <v>1.83</v>
      </c>
      <c r="P10" s="81">
        <f t="shared" si="4"/>
        <v>-3.83</v>
      </c>
      <c r="Q10" s="81">
        <f t="shared" si="2"/>
        <v>-2</v>
      </c>
      <c r="R10" s="142"/>
    </row>
    <row r="11" spans="1:18" ht="15.75" customHeight="1">
      <c r="A11" t="s">
        <v>59</v>
      </c>
      <c r="B11" s="71">
        <v>216.1</v>
      </c>
      <c r="C11" s="71">
        <v>265.56</v>
      </c>
      <c r="D11" s="73">
        <v>361.98</v>
      </c>
      <c r="E11" s="74">
        <v>377.23</v>
      </c>
      <c r="F11" s="74">
        <v>364.5</v>
      </c>
      <c r="G11" s="27">
        <f>100*(C11/B11-1)</f>
        <v>22.88755205923183</v>
      </c>
      <c r="H11" s="26">
        <f>100*(D11/C11-1)</f>
        <v>36.308178942611846</v>
      </c>
      <c r="I11" s="19">
        <f>100*(E11/D11-1)</f>
        <v>4.212939941433236</v>
      </c>
      <c r="J11" s="19">
        <f>100*(F11/E11-1)</f>
        <v>-3.3745990509768675</v>
      </c>
      <c r="K11" s="19">
        <f>100*(F11/D11-1)</f>
        <v>0.696171059174544</v>
      </c>
      <c r="L11" s="129">
        <f>100*(F11/B11-1)</f>
        <v>68.67191115224433</v>
      </c>
      <c r="M11" s="79">
        <f>C11-B11</f>
        <v>49.46000000000001</v>
      </c>
      <c r="N11" s="81">
        <f>D11-C11</f>
        <v>96.42000000000002</v>
      </c>
      <c r="O11" s="81">
        <f t="shared" si="3"/>
        <v>15.25</v>
      </c>
      <c r="P11" s="81">
        <f t="shared" si="4"/>
        <v>-12.730000000000018</v>
      </c>
      <c r="Q11" s="81">
        <f t="shared" si="2"/>
        <v>2.519999999999982</v>
      </c>
      <c r="R11" s="73">
        <f>F11-B11</f>
        <v>148.4</v>
      </c>
    </row>
    <row r="12" spans="1:18" ht="15.75" customHeight="1">
      <c r="A12" t="s">
        <v>60</v>
      </c>
      <c r="B12" s="90" t="s">
        <v>63</v>
      </c>
      <c r="C12" s="90" t="s">
        <v>63</v>
      </c>
      <c r="D12" s="90" t="s">
        <v>63</v>
      </c>
      <c r="E12" s="74">
        <v>14</v>
      </c>
      <c r="F12" s="74">
        <v>12.75</v>
      </c>
      <c r="G12" s="8"/>
      <c r="J12" s="19">
        <f>100*(F12/E12-1)</f>
        <v>-8.92857142857143</v>
      </c>
      <c r="K12" s="19"/>
      <c r="L12" s="31"/>
      <c r="M12" s="79"/>
      <c r="N12" s="81"/>
      <c r="O12" s="81"/>
      <c r="P12" s="81">
        <f t="shared" si="4"/>
        <v>-1.25</v>
      </c>
      <c r="Q12" s="81"/>
      <c r="R12" s="142"/>
    </row>
    <row r="13" spans="1:18" ht="15.75" customHeight="1">
      <c r="A13" s="36" t="s">
        <v>49</v>
      </c>
      <c r="B13" s="75">
        <f>SUM(B7:B12)</f>
        <v>336.1</v>
      </c>
      <c r="C13" s="75">
        <f>SUM(C7:C12)</f>
        <v>411.8</v>
      </c>
      <c r="D13" s="75">
        <f>SUM(D7:D12)</f>
        <v>478.91</v>
      </c>
      <c r="E13" s="75">
        <f>SUM(E7:E12)</f>
        <v>500.06</v>
      </c>
      <c r="F13" s="75">
        <f>SUM(F7:F12)</f>
        <v>502.25</v>
      </c>
      <c r="G13" s="28">
        <f>100*(C13/B13-1)</f>
        <v>22.523058613507875</v>
      </c>
      <c r="H13" s="29">
        <f>100*(D13/C13-1)</f>
        <v>16.296745993200588</v>
      </c>
      <c r="I13" s="21">
        <f>100*(E13/D13-1)</f>
        <v>4.4162786327284875</v>
      </c>
      <c r="J13" s="21">
        <f aca="true" t="shared" si="5" ref="J13:J20">100*(F13/E13-1)</f>
        <v>0.43794744630645255</v>
      </c>
      <c r="K13" s="21">
        <f aca="true" t="shared" si="6" ref="K13:K21">100*(F13/D13-1)</f>
        <v>4.873567058528727</v>
      </c>
      <c r="L13" s="130">
        <f>100*(F13/B13-1)</f>
        <v>49.43469205593571</v>
      </c>
      <c r="M13" s="91">
        <f>C13-B13</f>
        <v>75.69999999999999</v>
      </c>
      <c r="N13" s="68">
        <f>D13-C13</f>
        <v>67.11000000000001</v>
      </c>
      <c r="O13" s="68">
        <f t="shared" si="3"/>
        <v>21.149999999999977</v>
      </c>
      <c r="P13" s="68">
        <f t="shared" si="4"/>
        <v>2.1899999999999977</v>
      </c>
      <c r="Q13" s="68">
        <f t="shared" si="2"/>
        <v>23.339999999999975</v>
      </c>
      <c r="R13" s="77">
        <f>F13-B13</f>
        <v>166.14999999999998</v>
      </c>
    </row>
    <row r="14" spans="1:18" ht="15.75" customHeight="1">
      <c r="A14" t="s">
        <v>61</v>
      </c>
      <c r="B14" s="74">
        <v>557</v>
      </c>
      <c r="C14" s="74">
        <v>472.19</v>
      </c>
      <c r="D14" s="73">
        <v>397.75</v>
      </c>
      <c r="E14" s="74">
        <v>394.75</v>
      </c>
      <c r="F14" s="74">
        <v>383.75</v>
      </c>
      <c r="G14" s="27">
        <f>100*(C14/B14-1)</f>
        <v>-15.226211849192106</v>
      </c>
      <c r="H14" s="26">
        <f>100*(D14/C14-1)</f>
        <v>-15.764840424405424</v>
      </c>
      <c r="I14" s="19">
        <f aca="true" t="shared" si="7" ref="I14:I20">100*(E14/D14-1)</f>
        <v>-0.7542426147077341</v>
      </c>
      <c r="J14" s="19">
        <f t="shared" si="5"/>
        <v>-2.786573780873969</v>
      </c>
      <c r="K14" s="19">
        <f t="shared" si="6"/>
        <v>-3.5197988686360815</v>
      </c>
      <c r="L14" s="129">
        <f>100*(F14/B14-1)</f>
        <v>-31.104129263913826</v>
      </c>
      <c r="M14" s="79">
        <f>C14-B14</f>
        <v>-84.81</v>
      </c>
      <c r="N14" s="81">
        <f>D14-C14</f>
        <v>-74.44</v>
      </c>
      <c r="O14" s="81">
        <f t="shared" si="3"/>
        <v>-3</v>
      </c>
      <c r="P14" s="81">
        <f t="shared" si="4"/>
        <v>-11</v>
      </c>
      <c r="Q14" s="81">
        <f t="shared" si="2"/>
        <v>-14</v>
      </c>
      <c r="R14" s="73">
        <f>F14-B14</f>
        <v>-173.25</v>
      </c>
    </row>
    <row r="15" spans="1:18" ht="15.75" customHeight="1">
      <c r="A15" t="s">
        <v>65</v>
      </c>
      <c r="B15" s="90" t="s">
        <v>63</v>
      </c>
      <c r="C15" s="90" t="s">
        <v>63</v>
      </c>
      <c r="D15" s="73">
        <v>22</v>
      </c>
      <c r="E15" s="74">
        <v>23</v>
      </c>
      <c r="F15" s="74">
        <v>24</v>
      </c>
      <c r="G15" s="17"/>
      <c r="H15" s="19"/>
      <c r="I15" s="19">
        <f t="shared" si="7"/>
        <v>4.545454545454541</v>
      </c>
      <c r="J15" s="19">
        <f t="shared" si="5"/>
        <v>4.347826086956519</v>
      </c>
      <c r="K15" s="19">
        <f t="shared" si="6"/>
        <v>9.090909090909083</v>
      </c>
      <c r="L15" s="138"/>
      <c r="M15" s="79"/>
      <c r="N15" s="81"/>
      <c r="O15" s="81">
        <f t="shared" si="3"/>
        <v>1</v>
      </c>
      <c r="P15" s="81">
        <f t="shared" si="4"/>
        <v>1</v>
      </c>
      <c r="Q15" s="81">
        <f t="shared" si="2"/>
        <v>2</v>
      </c>
      <c r="R15" s="142"/>
    </row>
    <row r="16" spans="1:18" ht="15.75" customHeight="1">
      <c r="A16" t="s">
        <v>62</v>
      </c>
      <c r="B16" s="90" t="s">
        <v>63</v>
      </c>
      <c r="C16" s="74">
        <v>40.55</v>
      </c>
      <c r="D16" s="86">
        <v>55.61</v>
      </c>
      <c r="E16" s="74">
        <v>64.99</v>
      </c>
      <c r="F16" s="74">
        <v>59.96</v>
      </c>
      <c r="G16" s="17"/>
      <c r="H16" s="26">
        <f>100*(D16/C16-1)</f>
        <v>37.13933415536375</v>
      </c>
      <c r="I16" s="19">
        <f t="shared" si="7"/>
        <v>16.86746987951806</v>
      </c>
      <c r="J16" s="19">
        <f t="shared" si="5"/>
        <v>-7.739652254192942</v>
      </c>
      <c r="K16" s="19">
        <f t="shared" si="6"/>
        <v>7.822334112569673</v>
      </c>
      <c r="L16" s="139"/>
      <c r="M16" s="79"/>
      <c r="N16" s="81">
        <f>D16-C16</f>
        <v>15.060000000000002</v>
      </c>
      <c r="O16" s="81">
        <f t="shared" si="3"/>
        <v>9.379999999999995</v>
      </c>
      <c r="P16" s="81">
        <f t="shared" si="4"/>
        <v>-5.029999999999994</v>
      </c>
      <c r="Q16" s="81">
        <f t="shared" si="2"/>
        <v>4.350000000000001</v>
      </c>
      <c r="R16" s="142"/>
    </row>
    <row r="17" spans="1:18" ht="15.75" customHeight="1">
      <c r="A17" t="s">
        <v>64</v>
      </c>
      <c r="B17" s="90" t="s">
        <v>63</v>
      </c>
      <c r="C17" s="90" t="s">
        <v>63</v>
      </c>
      <c r="D17" s="86">
        <v>42.67</v>
      </c>
      <c r="E17" s="74">
        <v>50</v>
      </c>
      <c r="F17" s="74">
        <v>42.75</v>
      </c>
      <c r="G17" s="8"/>
      <c r="I17" s="19">
        <f t="shared" si="7"/>
        <v>17.178345441762353</v>
      </c>
      <c r="J17" s="19">
        <f t="shared" si="5"/>
        <v>-14.500000000000002</v>
      </c>
      <c r="K17" s="19">
        <f t="shared" si="6"/>
        <v>0.18748535270680655</v>
      </c>
      <c r="L17" s="31"/>
      <c r="M17" s="79"/>
      <c r="N17" s="81"/>
      <c r="O17" s="81">
        <f t="shared" si="3"/>
        <v>7.329999999999998</v>
      </c>
      <c r="P17" s="81">
        <f t="shared" si="4"/>
        <v>-7.25</v>
      </c>
      <c r="Q17" s="81">
        <f t="shared" si="2"/>
        <v>0.0799999999999983</v>
      </c>
      <c r="R17" s="142"/>
    </row>
    <row r="18" spans="1:18" ht="15.75" customHeight="1">
      <c r="A18" t="s">
        <v>0</v>
      </c>
      <c r="B18" s="74">
        <v>37</v>
      </c>
      <c r="C18" s="74">
        <v>74</v>
      </c>
      <c r="D18" s="73">
        <v>55.5</v>
      </c>
      <c r="E18" s="74">
        <v>53</v>
      </c>
      <c r="F18" s="74">
        <v>52</v>
      </c>
      <c r="G18" s="27">
        <f>100*(C18/B18-1)</f>
        <v>100</v>
      </c>
      <c r="H18" s="26">
        <f>100*(D18/C18-1)</f>
        <v>-25</v>
      </c>
      <c r="I18" s="19">
        <f t="shared" si="7"/>
        <v>-4.504504504504503</v>
      </c>
      <c r="J18" s="19">
        <f t="shared" si="5"/>
        <v>-1.8867924528301883</v>
      </c>
      <c r="K18" s="19">
        <f t="shared" si="6"/>
        <v>-6.3063063063063085</v>
      </c>
      <c r="L18" s="129">
        <f>100*(F18/B18-1)</f>
        <v>40.54054054054055</v>
      </c>
      <c r="M18" s="79">
        <f>C18-B18</f>
        <v>37</v>
      </c>
      <c r="N18" s="81">
        <f>D18-C18</f>
        <v>-18.5</v>
      </c>
      <c r="O18" s="81">
        <f t="shared" si="3"/>
        <v>-2.5</v>
      </c>
      <c r="P18" s="81">
        <f t="shared" si="4"/>
        <v>-1</v>
      </c>
      <c r="Q18" s="81">
        <f t="shared" si="2"/>
        <v>-3.5</v>
      </c>
      <c r="R18" s="73">
        <f>F18-B18</f>
        <v>15</v>
      </c>
    </row>
    <row r="19" spans="1:18" ht="15.75" customHeight="1">
      <c r="A19" s="3" t="s">
        <v>45</v>
      </c>
      <c r="B19" s="77">
        <f>SUM(B14:B18)</f>
        <v>594</v>
      </c>
      <c r="C19" s="77">
        <f>SUM(C14:C18)</f>
        <v>586.74</v>
      </c>
      <c r="D19" s="77">
        <f>SUM(D14:D18)</f>
        <v>573.53</v>
      </c>
      <c r="E19" s="77">
        <f>SUM(E14:E18)</f>
        <v>585.74</v>
      </c>
      <c r="F19" s="77">
        <v>562.46</v>
      </c>
      <c r="G19" s="20">
        <f>100*(C19/B19-1)</f>
        <v>-1.2222222222222245</v>
      </c>
      <c r="H19" s="21">
        <f>100*(D19/C19-1)</f>
        <v>-2.2514231175648547</v>
      </c>
      <c r="I19" s="21">
        <f t="shared" si="7"/>
        <v>2.1289208934144765</v>
      </c>
      <c r="J19" s="21">
        <f t="shared" si="5"/>
        <v>-3.9744596578686786</v>
      </c>
      <c r="K19" s="21">
        <f t="shared" si="6"/>
        <v>-1.9301518665108985</v>
      </c>
      <c r="L19" s="132">
        <f>100*(F19/B19-1)</f>
        <v>-5.309764309764309</v>
      </c>
      <c r="M19" s="79">
        <f>C19-B19</f>
        <v>-7.259999999999991</v>
      </c>
      <c r="N19" s="81">
        <f>D19-C19</f>
        <v>-13.210000000000036</v>
      </c>
      <c r="O19" s="68">
        <f t="shared" si="3"/>
        <v>12.210000000000036</v>
      </c>
      <c r="P19" s="68">
        <f t="shared" si="4"/>
        <v>-23.279999999999973</v>
      </c>
      <c r="Q19" s="68">
        <f>F19-D19</f>
        <v>-11.069999999999936</v>
      </c>
      <c r="R19" s="77">
        <f>F19-B19</f>
        <v>-31.539999999999964</v>
      </c>
    </row>
    <row r="20" spans="1:18" ht="15.75" customHeight="1">
      <c r="A20" s="105" t="s">
        <v>1</v>
      </c>
      <c r="B20" s="134" t="s">
        <v>63</v>
      </c>
      <c r="C20" s="134" t="s">
        <v>63</v>
      </c>
      <c r="D20" s="75">
        <v>776.1</v>
      </c>
      <c r="E20" s="184">
        <v>760.43</v>
      </c>
      <c r="F20" s="184">
        <v>742.64</v>
      </c>
      <c r="G20" s="107"/>
      <c r="H20" s="105"/>
      <c r="I20" s="108">
        <f t="shared" si="7"/>
        <v>-2.0190697075119224</v>
      </c>
      <c r="J20" s="108">
        <f t="shared" si="5"/>
        <v>-2.3394658285443737</v>
      </c>
      <c r="K20" s="21">
        <f t="shared" si="6"/>
        <v>-4.311300090194569</v>
      </c>
      <c r="L20" s="140"/>
      <c r="M20" s="109"/>
      <c r="N20" s="110"/>
      <c r="O20" s="68">
        <f t="shared" si="3"/>
        <v>-15.670000000000073</v>
      </c>
      <c r="P20" s="68">
        <f t="shared" si="4"/>
        <v>-17.789999999999964</v>
      </c>
      <c r="Q20" s="68">
        <f>F20-D20</f>
        <v>-33.460000000000036</v>
      </c>
      <c r="R20" s="142"/>
    </row>
    <row r="21" spans="1:18" ht="15.75" customHeight="1" thickBot="1">
      <c r="A21" s="88" t="s">
        <v>33</v>
      </c>
      <c r="B21" s="88"/>
      <c r="C21" s="88"/>
      <c r="D21" s="185">
        <f>D13+D19+D20</f>
        <v>1828.54</v>
      </c>
      <c r="E21" s="185">
        <f>E13+E19+E20</f>
        <v>1846.23</v>
      </c>
      <c r="F21" s="185">
        <f>F13+F19+F20</f>
        <v>1807.35</v>
      </c>
      <c r="G21" s="89"/>
      <c r="H21" s="88"/>
      <c r="I21" s="128">
        <f>100*(E21/D21-1)</f>
        <v>0.9674385028492605</v>
      </c>
      <c r="J21" s="128">
        <f>100*(F21/E21-1)</f>
        <v>-2.105913131083348</v>
      </c>
      <c r="K21" s="193">
        <f t="shared" si="6"/>
        <v>-1.158848042700733</v>
      </c>
      <c r="L21" s="141"/>
      <c r="M21" s="89"/>
      <c r="N21" s="88"/>
      <c r="O21" s="82">
        <f t="shared" si="3"/>
        <v>17.690000000000055</v>
      </c>
      <c r="P21" s="82">
        <f t="shared" si="4"/>
        <v>-38.88000000000011</v>
      </c>
      <c r="Q21" s="194">
        <f>F21-D21</f>
        <v>-21.190000000000055</v>
      </c>
      <c r="R21" s="143"/>
    </row>
    <row r="22" spans="1:18" ht="18" customHeight="1" thickTop="1">
      <c r="A22" s="7" t="s">
        <v>10</v>
      </c>
      <c r="B22" s="32"/>
      <c r="C22" s="31"/>
      <c r="D22" s="34"/>
      <c r="E22" s="40"/>
      <c r="F22" s="40"/>
      <c r="G22" s="8"/>
      <c r="L22" s="31"/>
      <c r="M22" s="8"/>
      <c r="N22" s="18"/>
      <c r="O22" s="18"/>
      <c r="P22" s="18"/>
      <c r="Q22" s="18"/>
      <c r="R22" s="144"/>
    </row>
    <row r="23" spans="1:18" ht="15.75" customHeight="1">
      <c r="A23" t="s">
        <v>58</v>
      </c>
      <c r="B23" s="45" t="s">
        <v>63</v>
      </c>
      <c r="C23" s="45" t="s">
        <v>63</v>
      </c>
      <c r="D23" s="37">
        <v>4867.541</v>
      </c>
      <c r="E23" s="42">
        <v>4409.887</v>
      </c>
      <c r="F23" s="42">
        <v>5113.401</v>
      </c>
      <c r="G23" s="8"/>
      <c r="I23" s="19">
        <f aca="true" t="shared" si="8" ref="I23:J29">100*(E23/D23-1)</f>
        <v>-9.402160146160055</v>
      </c>
      <c r="J23" s="19">
        <f t="shared" si="8"/>
        <v>15.953107188460836</v>
      </c>
      <c r="K23" s="19">
        <f>100*(F23/D23-1)</f>
        <v>5.0510103561531405</v>
      </c>
      <c r="L23" s="31"/>
      <c r="M23" s="92"/>
      <c r="N23" s="93"/>
      <c r="O23" s="22">
        <f aca="true" t="shared" si="9" ref="O23:P25">E23-D23</f>
        <v>-457.65400000000045</v>
      </c>
      <c r="P23" s="22">
        <f t="shared" si="9"/>
        <v>703.5140000000001</v>
      </c>
      <c r="Q23" s="22">
        <f>F23-D23</f>
        <v>245.85999999999967</v>
      </c>
      <c r="R23" s="131"/>
    </row>
    <row r="24" spans="1:18" ht="15.75" customHeight="1">
      <c r="A24" t="s">
        <v>42</v>
      </c>
      <c r="B24" s="45" t="s">
        <v>63</v>
      </c>
      <c r="C24" s="45" t="s">
        <v>63</v>
      </c>
      <c r="D24" s="37">
        <v>2641.204</v>
      </c>
      <c r="E24" s="42">
        <v>2558.811</v>
      </c>
      <c r="F24" s="42">
        <v>3774.638</v>
      </c>
      <c r="G24" s="8"/>
      <c r="I24" s="19">
        <f t="shared" si="8"/>
        <v>-3.119524277564323</v>
      </c>
      <c r="J24" s="19">
        <f t="shared" si="8"/>
        <v>47.51531082209666</v>
      </c>
      <c r="K24" s="19">
        <f>100*(F24/D24-1)</f>
        <v>42.91353488787688</v>
      </c>
      <c r="L24" s="31"/>
      <c r="M24" s="92"/>
      <c r="N24" s="93"/>
      <c r="O24" s="22">
        <f t="shared" si="9"/>
        <v>-82.39300000000003</v>
      </c>
      <c r="P24" s="22">
        <f t="shared" si="9"/>
        <v>1215.8269999999998</v>
      </c>
      <c r="Q24" s="22">
        <f>F24-D24</f>
        <v>1133.4339999999997</v>
      </c>
      <c r="R24" s="131"/>
    </row>
    <row r="25" spans="1:18" ht="15.75" customHeight="1">
      <c r="A25" t="s">
        <v>7</v>
      </c>
      <c r="B25" s="44"/>
      <c r="C25" s="44"/>
      <c r="D25" s="37">
        <v>7508.745</v>
      </c>
      <c r="E25" s="37">
        <v>6968.698</v>
      </c>
      <c r="F25" s="37">
        <v>8888.038999999999</v>
      </c>
      <c r="G25" s="8"/>
      <c r="I25" s="19">
        <f t="shared" si="8"/>
        <v>-7.192240514227077</v>
      </c>
      <c r="J25" s="19">
        <f t="shared" si="8"/>
        <v>27.54231852205389</v>
      </c>
      <c r="K25" s="19">
        <f>100*(F25/D25-1)</f>
        <v>18.369168216526187</v>
      </c>
      <c r="L25" s="31"/>
      <c r="M25" s="14"/>
      <c r="N25" s="22"/>
      <c r="O25" s="22">
        <f t="shared" si="9"/>
        <v>-540.0469999999996</v>
      </c>
      <c r="P25" s="22">
        <f t="shared" si="9"/>
        <v>1919.3409999999985</v>
      </c>
      <c r="Q25" s="22">
        <f>F25-D25</f>
        <v>1379.293999999999</v>
      </c>
      <c r="R25" s="145"/>
    </row>
    <row r="26" spans="1:18" ht="15.75" customHeight="1">
      <c r="A26" t="s">
        <v>11</v>
      </c>
      <c r="B26" s="47">
        <v>2211.378</v>
      </c>
      <c r="C26" s="47">
        <v>3119.129</v>
      </c>
      <c r="D26" s="37"/>
      <c r="E26" s="37"/>
      <c r="G26" s="27">
        <f>100*(C26/B26-1)</f>
        <v>41.049110554595345</v>
      </c>
      <c r="I26" s="19"/>
      <c r="J26" s="19"/>
      <c r="K26" s="19"/>
      <c r="L26" s="31"/>
      <c r="M26" s="14">
        <f>C26-B26</f>
        <v>907.7509999999997</v>
      </c>
      <c r="N26" s="22"/>
      <c r="O26" s="22"/>
      <c r="P26" s="22"/>
      <c r="Q26" s="22"/>
      <c r="R26" s="145"/>
    </row>
    <row r="27" spans="1:18" ht="15.75" customHeight="1">
      <c r="A27" t="s">
        <v>46</v>
      </c>
      <c r="B27" s="47">
        <v>691.617</v>
      </c>
      <c r="C27" s="47">
        <v>1255.962</v>
      </c>
      <c r="D27" s="37">
        <v>1529.097</v>
      </c>
      <c r="E27" s="42">
        <v>1511.83</v>
      </c>
      <c r="F27" s="37">
        <v>1615.1390000000001</v>
      </c>
      <c r="G27" s="27">
        <f>100*(C27/B27-1)</f>
        <v>81.59790751239488</v>
      </c>
      <c r="H27" s="26">
        <f>100*(D27/C27-1)</f>
        <v>21.747075150362825</v>
      </c>
      <c r="I27" s="19">
        <f t="shared" si="8"/>
        <v>-1.1292285577697236</v>
      </c>
      <c r="J27" s="19">
        <f t="shared" si="8"/>
        <v>6.833374122751912</v>
      </c>
      <c r="K27" s="19">
        <f>100*(F27/D27-1)</f>
        <v>5.626981152928834</v>
      </c>
      <c r="L27" s="129">
        <f>100*(F27/B27-1)</f>
        <v>133.53084149175052</v>
      </c>
      <c r="M27" s="14">
        <f>C27-B27</f>
        <v>564.345</v>
      </c>
      <c r="N27" s="22">
        <f>D27-C27</f>
        <v>273.135</v>
      </c>
      <c r="O27" s="22">
        <f aca="true" t="shared" si="10" ref="O27:O39">E27-D27</f>
        <v>-17.267000000000053</v>
      </c>
      <c r="P27" s="22">
        <f aca="true" t="shared" si="11" ref="P27:P39">F27-E27</f>
        <v>103.3090000000002</v>
      </c>
      <c r="Q27" s="22">
        <f>F27-D27</f>
        <v>86.04200000000014</v>
      </c>
      <c r="R27" s="37">
        <f>F27-B27</f>
        <v>923.5220000000002</v>
      </c>
    </row>
    <row r="28" spans="1:18" ht="15.75" customHeight="1">
      <c r="A28" t="s">
        <v>47</v>
      </c>
      <c r="B28" s="45" t="s">
        <v>63</v>
      </c>
      <c r="C28" s="45" t="s">
        <v>63</v>
      </c>
      <c r="D28" s="37">
        <v>172.707</v>
      </c>
      <c r="E28" s="42">
        <v>206.875</v>
      </c>
      <c r="F28" s="42">
        <v>126.033</v>
      </c>
      <c r="G28" s="8"/>
      <c r="I28" s="19">
        <f t="shared" si="8"/>
        <v>19.78379567707158</v>
      </c>
      <c r="J28" s="19">
        <f t="shared" si="8"/>
        <v>-39.07770392749244</v>
      </c>
      <c r="K28" s="19">
        <f>100*(F28/D28-1)</f>
        <v>-27.02496135072695</v>
      </c>
      <c r="L28" s="31"/>
      <c r="M28" s="14"/>
      <c r="N28" s="22"/>
      <c r="O28" s="22">
        <f t="shared" si="10"/>
        <v>34.168000000000006</v>
      </c>
      <c r="P28" s="22">
        <f t="shared" si="11"/>
        <v>-80.842</v>
      </c>
      <c r="Q28" s="22">
        <f>F28-D28</f>
        <v>-46.67399999999999</v>
      </c>
      <c r="R28" s="145"/>
    </row>
    <row r="29" spans="1:18" ht="15.75" customHeight="1">
      <c r="A29" t="s">
        <v>59</v>
      </c>
      <c r="B29" s="45" t="s">
        <v>63</v>
      </c>
      <c r="C29" s="45" t="s">
        <v>63</v>
      </c>
      <c r="D29" s="37">
        <v>16186.072</v>
      </c>
      <c r="E29" s="42">
        <v>17408.964</v>
      </c>
      <c r="F29" s="42">
        <v>16547.342</v>
      </c>
      <c r="G29" s="8"/>
      <c r="I29" s="19">
        <f t="shared" si="8"/>
        <v>7.55521166593105</v>
      </c>
      <c r="J29" s="19">
        <f t="shared" si="8"/>
        <v>-4.949300831456716</v>
      </c>
      <c r="K29" s="19">
        <f>100*(F29/D29-1)</f>
        <v>2.231980680674095</v>
      </c>
      <c r="L29" s="31"/>
      <c r="M29" s="14"/>
      <c r="N29" s="22"/>
      <c r="O29" s="22">
        <f t="shared" si="10"/>
        <v>1222.8919999999998</v>
      </c>
      <c r="P29" s="22">
        <f t="shared" si="11"/>
        <v>-861.6219999999994</v>
      </c>
      <c r="Q29" s="22">
        <f>F29-D29</f>
        <v>361.27000000000044</v>
      </c>
      <c r="R29" s="145"/>
    </row>
    <row r="30" spans="1:18" ht="15.75" customHeight="1">
      <c r="A30" t="s">
        <v>60</v>
      </c>
      <c r="B30" s="45" t="s">
        <v>63</v>
      </c>
      <c r="C30" s="45" t="s">
        <v>63</v>
      </c>
      <c r="D30" s="90" t="s">
        <v>63</v>
      </c>
      <c r="E30" s="42">
        <v>255.339</v>
      </c>
      <c r="F30" s="42">
        <v>267.72</v>
      </c>
      <c r="G30" s="8"/>
      <c r="J30" s="19">
        <f>100*(F30/E30-1)</f>
        <v>4.84884800206784</v>
      </c>
      <c r="K30" s="19"/>
      <c r="L30" s="31"/>
      <c r="M30" s="14"/>
      <c r="N30" s="22"/>
      <c r="O30" s="22"/>
      <c r="P30" s="22">
        <f t="shared" si="11"/>
        <v>12.381000000000029</v>
      </c>
      <c r="Q30" s="22"/>
      <c r="R30" s="145"/>
    </row>
    <row r="31" spans="1:18" ht="15.75" customHeight="1">
      <c r="A31" s="36" t="s">
        <v>49</v>
      </c>
      <c r="B31" s="38">
        <v>13846.44</v>
      </c>
      <c r="C31" s="38">
        <v>22071.796</v>
      </c>
      <c r="D31" s="39">
        <f>SUM(D25:D30)</f>
        <v>25396.621</v>
      </c>
      <c r="E31" s="39">
        <f>SUM(E25:E30)</f>
        <v>26351.706</v>
      </c>
      <c r="F31" s="39">
        <f>SUM(F25:F30)</f>
        <v>27444.273</v>
      </c>
      <c r="G31" s="28">
        <f>100*(C31/B31-1)</f>
        <v>59.40412120371732</v>
      </c>
      <c r="H31" s="29">
        <f>100*(D31/C31-1)</f>
        <v>15.063681269979124</v>
      </c>
      <c r="I31" s="21">
        <f aca="true" t="shared" si="12" ref="I31:J36">100*(E31/D31-1)</f>
        <v>3.760677453902228</v>
      </c>
      <c r="J31" s="21">
        <f t="shared" si="12"/>
        <v>4.146095892235602</v>
      </c>
      <c r="K31" s="21">
        <f aca="true" t="shared" si="13" ref="K31:K36">100*(F31/D31-1)</f>
        <v>8.062694639574296</v>
      </c>
      <c r="L31" s="130">
        <f>100*(F31/B31-1)</f>
        <v>98.20454210612981</v>
      </c>
      <c r="M31" s="15">
        <f>C31-B31</f>
        <v>8225.355999999998</v>
      </c>
      <c r="N31" s="12">
        <f>D31-C31</f>
        <v>3324.8250000000007</v>
      </c>
      <c r="O31" s="12">
        <f t="shared" si="10"/>
        <v>955.0849999999991</v>
      </c>
      <c r="P31" s="12">
        <f t="shared" si="11"/>
        <v>1092.5670000000027</v>
      </c>
      <c r="Q31" s="12">
        <f aca="true" t="shared" si="14" ref="Q31:Q36">F31-D31</f>
        <v>2047.6520000000019</v>
      </c>
      <c r="R31" s="38">
        <f>F31-B31</f>
        <v>13597.833</v>
      </c>
    </row>
    <row r="32" spans="1:18" ht="15.75" customHeight="1">
      <c r="A32" t="s">
        <v>61</v>
      </c>
      <c r="B32" s="42">
        <v>26049.756</v>
      </c>
      <c r="C32" s="42">
        <v>28325.203</v>
      </c>
      <c r="D32" s="37">
        <v>23769.916</v>
      </c>
      <c r="E32" s="42">
        <v>24425.002</v>
      </c>
      <c r="F32" s="13">
        <v>24747.06</v>
      </c>
      <c r="G32" s="23">
        <f>100*(C32/B32-1)</f>
        <v>8.735003122486052</v>
      </c>
      <c r="H32" s="19">
        <f>100*(D32/C32-1)</f>
        <v>-16.082098334829233</v>
      </c>
      <c r="I32" s="19">
        <f t="shared" si="12"/>
        <v>2.7559457929931197</v>
      </c>
      <c r="J32" s="19">
        <f t="shared" si="12"/>
        <v>1.3185587456656211</v>
      </c>
      <c r="K32" s="19">
        <f t="shared" si="13"/>
        <v>4.11084330293805</v>
      </c>
      <c r="L32" s="132">
        <f>100*(F32/B32-1)</f>
        <v>-5.000799239731846</v>
      </c>
      <c r="M32" s="14">
        <f>C32-B32</f>
        <v>2275.447</v>
      </c>
      <c r="N32" s="22">
        <f>D32-C32</f>
        <v>-4555.287</v>
      </c>
      <c r="O32" s="22">
        <f t="shared" si="10"/>
        <v>655.0859999999993</v>
      </c>
      <c r="P32" s="22">
        <f t="shared" si="11"/>
        <v>322.0580000000009</v>
      </c>
      <c r="Q32" s="22">
        <f t="shared" si="14"/>
        <v>977.1440000000002</v>
      </c>
      <c r="R32" s="37">
        <f>F32-B32</f>
        <v>-1302.696</v>
      </c>
    </row>
    <row r="33" spans="1:18" ht="15.75" customHeight="1">
      <c r="A33" t="s">
        <v>65</v>
      </c>
      <c r="B33" s="46" t="s">
        <v>63</v>
      </c>
      <c r="C33" s="46" t="s">
        <v>63</v>
      </c>
      <c r="D33" s="37">
        <v>1388.289</v>
      </c>
      <c r="E33" s="42">
        <v>1534.151</v>
      </c>
      <c r="F33" s="13">
        <v>1634.943</v>
      </c>
      <c r="G33" s="8"/>
      <c r="I33" s="19">
        <f t="shared" si="12"/>
        <v>10.506602011540833</v>
      </c>
      <c r="J33" s="19">
        <f t="shared" si="12"/>
        <v>6.569887840245192</v>
      </c>
      <c r="K33" s="19">
        <f t="shared" si="13"/>
        <v>17.766761819765197</v>
      </c>
      <c r="L33" s="139"/>
      <c r="M33" s="14"/>
      <c r="N33" s="22"/>
      <c r="O33" s="22">
        <f t="shared" si="10"/>
        <v>145.86200000000008</v>
      </c>
      <c r="P33" s="22">
        <f t="shared" si="11"/>
        <v>100.79199999999992</v>
      </c>
      <c r="Q33" s="22">
        <f t="shared" si="14"/>
        <v>246.654</v>
      </c>
      <c r="R33" s="145"/>
    </row>
    <row r="34" spans="1:18" ht="15.75" customHeight="1">
      <c r="A34" t="s">
        <v>62</v>
      </c>
      <c r="B34" s="46" t="s">
        <v>63</v>
      </c>
      <c r="C34" s="42">
        <v>955.135</v>
      </c>
      <c r="D34" s="37">
        <v>634.455</v>
      </c>
      <c r="E34" s="42">
        <v>689.254</v>
      </c>
      <c r="F34" s="13">
        <v>726.928</v>
      </c>
      <c r="G34" s="8"/>
      <c r="H34" s="19">
        <f>100*(D34/C34-1)</f>
        <v>-33.57431148476393</v>
      </c>
      <c r="I34" s="19">
        <f t="shared" si="12"/>
        <v>8.637176789528024</v>
      </c>
      <c r="J34" s="19">
        <f t="shared" si="12"/>
        <v>5.465909519567536</v>
      </c>
      <c r="K34" s="19">
        <f t="shared" si="13"/>
        <v>14.575186577456245</v>
      </c>
      <c r="L34" s="31"/>
      <c r="M34" s="14"/>
      <c r="N34" s="22">
        <f>D34-C34</f>
        <v>-320.67999999999995</v>
      </c>
      <c r="O34" s="22">
        <f t="shared" si="10"/>
        <v>54.79899999999998</v>
      </c>
      <c r="P34" s="22">
        <f t="shared" si="11"/>
        <v>37.67399999999998</v>
      </c>
      <c r="Q34" s="22">
        <f t="shared" si="14"/>
        <v>92.47299999999996</v>
      </c>
      <c r="R34" s="145"/>
    </row>
    <row r="35" spans="1:18" ht="15.75" customHeight="1">
      <c r="A35" t="s">
        <v>64</v>
      </c>
      <c r="B35" s="46" t="s">
        <v>63</v>
      </c>
      <c r="C35" s="46" t="s">
        <v>63</v>
      </c>
      <c r="D35" s="37">
        <v>473.572</v>
      </c>
      <c r="E35" s="42">
        <v>607.115</v>
      </c>
      <c r="F35" s="13">
        <v>566.169</v>
      </c>
      <c r="G35" s="8"/>
      <c r="I35" s="19">
        <f t="shared" si="12"/>
        <v>28.19909116248427</v>
      </c>
      <c r="J35" s="19">
        <f t="shared" si="12"/>
        <v>-6.744356505769089</v>
      </c>
      <c r="K35" s="19">
        <f t="shared" si="13"/>
        <v>19.55288741733041</v>
      </c>
      <c r="L35" s="31"/>
      <c r="M35" s="14"/>
      <c r="N35" s="22"/>
      <c r="O35" s="22">
        <f t="shared" si="10"/>
        <v>133.543</v>
      </c>
      <c r="P35" s="22">
        <f t="shared" si="11"/>
        <v>-40.946000000000026</v>
      </c>
      <c r="Q35" s="22">
        <f t="shared" si="14"/>
        <v>92.59699999999998</v>
      </c>
      <c r="R35" s="145"/>
    </row>
    <row r="36" spans="1:18" ht="15.75" customHeight="1">
      <c r="A36" t="s">
        <v>0</v>
      </c>
      <c r="B36" s="42">
        <v>1013.724</v>
      </c>
      <c r="C36" s="42">
        <v>2312.351</v>
      </c>
      <c r="D36" s="37">
        <v>1848.8</v>
      </c>
      <c r="E36" s="42">
        <v>1816.449</v>
      </c>
      <c r="F36" s="13">
        <v>1857.507</v>
      </c>
      <c r="G36" s="27">
        <f>100*(C36/B36-1)</f>
        <v>128.1045925715481</v>
      </c>
      <c r="H36" s="26">
        <f>100*(D36/C36-1)</f>
        <v>-20.0467403088891</v>
      </c>
      <c r="I36" s="19">
        <f t="shared" si="12"/>
        <v>-1.7498377325832926</v>
      </c>
      <c r="J36" s="19">
        <f t="shared" si="12"/>
        <v>2.2603442210598734</v>
      </c>
      <c r="K36" s="19">
        <f t="shared" si="13"/>
        <v>0.47095413241022843</v>
      </c>
      <c r="L36" s="129">
        <f>100*(F36/B36-1)</f>
        <v>83.23596955384305</v>
      </c>
      <c r="M36" s="14">
        <f>C36-B36</f>
        <v>1298.627</v>
      </c>
      <c r="N36" s="22">
        <f>D36-C36</f>
        <v>-463.55100000000016</v>
      </c>
      <c r="O36" s="22">
        <f t="shared" si="10"/>
        <v>-32.350999999999885</v>
      </c>
      <c r="P36" s="22">
        <f t="shared" si="11"/>
        <v>41.05799999999999</v>
      </c>
      <c r="Q36" s="22">
        <f t="shared" si="14"/>
        <v>8.707000000000107</v>
      </c>
      <c r="R36" s="37">
        <f>F36-B36</f>
        <v>843.783</v>
      </c>
    </row>
    <row r="37" spans="1:18" ht="15.75" customHeight="1">
      <c r="A37" s="3" t="s">
        <v>45</v>
      </c>
      <c r="B37" s="38">
        <f>SUM(B32:B36)</f>
        <v>27063.48</v>
      </c>
      <c r="C37" s="38">
        <f>SUM(C32:C36)</f>
        <v>31592.689</v>
      </c>
      <c r="D37" s="38">
        <f>SUM(D32:D36)</f>
        <v>28115.032000000003</v>
      </c>
      <c r="E37" s="38">
        <f>SUM(E32:E36)</f>
        <v>29071.971000000005</v>
      </c>
      <c r="F37" s="12">
        <v>29532.607000000004</v>
      </c>
      <c r="G37" s="28">
        <f>100*(C37/B37-1)</f>
        <v>16.735501125501973</v>
      </c>
      <c r="H37" s="21">
        <f>100*(D37/C37-1)</f>
        <v>-11.007790441642983</v>
      </c>
      <c r="I37" s="21">
        <f aca="true" t="shared" si="15" ref="I37:J39">100*(E37/D37-1)</f>
        <v>3.403656094006946</v>
      </c>
      <c r="J37" s="21">
        <f t="shared" si="15"/>
        <v>1.5844677335430601</v>
      </c>
      <c r="K37" s="21">
        <f>100*(F37/D37-1)</f>
        <v>5.042053660120316</v>
      </c>
      <c r="L37" s="132">
        <f>100*(F37/B37-1)</f>
        <v>9.12346453597248</v>
      </c>
      <c r="M37" s="14">
        <f>C37-B37</f>
        <v>4529.208999999999</v>
      </c>
      <c r="N37" s="22">
        <f>D37-C37</f>
        <v>-3477.6569999999956</v>
      </c>
      <c r="O37" s="12">
        <f t="shared" si="10"/>
        <v>956.9390000000021</v>
      </c>
      <c r="P37" s="12">
        <f t="shared" si="11"/>
        <v>460.6359999999986</v>
      </c>
      <c r="Q37" s="12">
        <f>F37-D37</f>
        <v>1417.5750000000007</v>
      </c>
      <c r="R37" s="38">
        <f>F37-B37</f>
        <v>2469.127000000004</v>
      </c>
    </row>
    <row r="38" spans="1:18" ht="15.75" customHeight="1">
      <c r="A38" s="105" t="s">
        <v>1</v>
      </c>
      <c r="B38" s="135" t="s">
        <v>63</v>
      </c>
      <c r="C38" s="135" t="s">
        <v>63</v>
      </c>
      <c r="D38" s="39">
        <v>18193.974</v>
      </c>
      <c r="E38" s="124">
        <v>18223.938</v>
      </c>
      <c r="F38" s="146">
        <v>18274.69</v>
      </c>
      <c r="G38" s="107"/>
      <c r="H38" s="105"/>
      <c r="I38" s="21">
        <f t="shared" si="15"/>
        <v>0.164691891941815</v>
      </c>
      <c r="J38" s="21">
        <f t="shared" si="15"/>
        <v>0.27849085087976455</v>
      </c>
      <c r="K38" s="21">
        <f>100*(F38/D38-1)</f>
        <v>0.44364139467276686</v>
      </c>
      <c r="L38" s="105"/>
      <c r="M38" s="136"/>
      <c r="N38" s="137"/>
      <c r="O38" s="12">
        <f t="shared" si="10"/>
        <v>29.963999999999942</v>
      </c>
      <c r="P38" s="12">
        <f t="shared" si="11"/>
        <v>50.75200000000041</v>
      </c>
      <c r="Q38" s="12">
        <f>F38-D38</f>
        <v>80.71600000000035</v>
      </c>
      <c r="R38" s="22"/>
    </row>
    <row r="39" spans="1:18" ht="15.75" customHeight="1" thickBot="1">
      <c r="A39" s="25" t="s">
        <v>33</v>
      </c>
      <c r="B39" s="25"/>
      <c r="C39" s="25"/>
      <c r="D39" s="133">
        <f>D31+D37+D38</f>
        <v>71705.62700000001</v>
      </c>
      <c r="E39" s="133">
        <f>E31+E37+E38</f>
        <v>73647.615</v>
      </c>
      <c r="F39" s="127">
        <f>F31+F37+F38</f>
        <v>75251.57</v>
      </c>
      <c r="G39" s="24"/>
      <c r="H39" s="25"/>
      <c r="I39" s="11">
        <f t="shared" si="15"/>
        <v>2.7082783893654483</v>
      </c>
      <c r="J39" s="11">
        <f t="shared" si="15"/>
        <v>2.177877722177435</v>
      </c>
      <c r="K39" s="11">
        <f>100*(F39/D39-1)</f>
        <v>4.945139103239415</v>
      </c>
      <c r="L39" s="25"/>
      <c r="M39" s="24"/>
      <c r="N39" s="25"/>
      <c r="O39" s="64">
        <f t="shared" si="10"/>
        <v>1941.9879999999976</v>
      </c>
      <c r="P39" s="64">
        <f t="shared" si="11"/>
        <v>1603.9550000000017</v>
      </c>
      <c r="Q39" s="95">
        <f>F39-D39</f>
        <v>3545.9429999999993</v>
      </c>
      <c r="R39" s="95"/>
    </row>
    <row r="40" spans="1:12" ht="12" customHeight="1">
      <c r="A40" s="18"/>
      <c r="B40" s="26"/>
      <c r="C40" s="26"/>
      <c r="D40" s="30"/>
      <c r="E40" s="30"/>
      <c r="F40" s="30"/>
      <c r="G40" s="18"/>
      <c r="H40" s="18"/>
      <c r="I40" s="19"/>
      <c r="J40" s="19"/>
      <c r="K40" s="19"/>
      <c r="L40" s="18"/>
    </row>
    <row r="41" ht="15" customHeight="1">
      <c r="A41" t="s">
        <v>43</v>
      </c>
    </row>
    <row r="42" ht="15" customHeight="1">
      <c r="A42" t="s">
        <v>15</v>
      </c>
    </row>
    <row r="43" ht="15" customHeight="1">
      <c r="A43" t="s">
        <v>2</v>
      </c>
    </row>
    <row r="44" ht="15" customHeight="1">
      <c r="A44" t="s">
        <v>44</v>
      </c>
    </row>
    <row r="45" ht="15" customHeight="1">
      <c r="A45" t="s">
        <v>29</v>
      </c>
    </row>
    <row r="46" ht="15" customHeight="1">
      <c r="A46" t="s">
        <v>36</v>
      </c>
    </row>
    <row r="47" ht="15" customHeight="1">
      <c r="A47" s="40" t="s">
        <v>48</v>
      </c>
    </row>
  </sheetData>
  <mergeCells count="3">
    <mergeCell ref="B2:F2"/>
    <mergeCell ref="G2:L2"/>
    <mergeCell ref="M2:R2"/>
  </mergeCells>
  <printOptions/>
  <pageMargins left="0.75" right="0.75" top="0.75" bottom="0.75" header="0.5" footer="0.5"/>
  <pageSetup fitToHeight="1" fitToWidth="1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0:N59"/>
  <sheetViews>
    <sheetView workbookViewId="0" topLeftCell="J1">
      <selection activeCell="V2" sqref="O2:V59"/>
    </sheetView>
  </sheetViews>
  <sheetFormatPr defaultColWidth="11.00390625" defaultRowHeight="12.75"/>
  <cols>
    <col min="1" max="1" width="17.875" style="0" customWidth="1"/>
    <col min="2" max="13" width="7.25390625" style="0" customWidth="1"/>
  </cols>
  <sheetData>
    <row r="30" spans="2:10" ht="12.75">
      <c r="B30" s="66"/>
      <c r="D30" s="66"/>
      <c r="E30" s="67"/>
      <c r="F30" s="67"/>
      <c r="G30" s="67"/>
      <c r="H30" s="67"/>
      <c r="I30" s="67"/>
      <c r="J30" s="67"/>
    </row>
    <row r="31" ht="15.75">
      <c r="A31" s="1" t="s">
        <v>16</v>
      </c>
    </row>
    <row r="32" ht="12.75">
      <c r="A32" s="7" t="s">
        <v>12</v>
      </c>
    </row>
    <row r="33" spans="1:14" ht="12.75">
      <c r="A33" s="3" t="s">
        <v>37</v>
      </c>
      <c r="B33" s="4">
        <v>1995</v>
      </c>
      <c r="C33" s="4" t="s">
        <v>13</v>
      </c>
      <c r="D33" s="4">
        <v>1999</v>
      </c>
      <c r="E33" s="4">
        <v>2000</v>
      </c>
      <c r="F33" s="4">
        <v>2001</v>
      </c>
      <c r="G33" s="4">
        <v>2002</v>
      </c>
      <c r="H33" s="4">
        <v>2003</v>
      </c>
      <c r="I33" s="4">
        <v>2004</v>
      </c>
      <c r="J33" s="4">
        <v>2005</v>
      </c>
      <c r="K33" s="6">
        <v>2006</v>
      </c>
      <c r="L33" s="4">
        <v>2007</v>
      </c>
      <c r="M33" s="4">
        <v>2008</v>
      </c>
      <c r="N33" t="s">
        <v>30</v>
      </c>
    </row>
    <row r="34" spans="1:11" ht="12.75">
      <c r="A34" s="7" t="s">
        <v>20</v>
      </c>
      <c r="D34" s="69"/>
      <c r="E34" s="69"/>
      <c r="F34" s="69"/>
      <c r="G34" s="69"/>
      <c r="H34" s="69"/>
      <c r="I34" s="69"/>
      <c r="K34" s="8"/>
    </row>
    <row r="35" spans="1:13" ht="12.75">
      <c r="A35" s="55" t="s">
        <v>22</v>
      </c>
      <c r="B35" s="147"/>
      <c r="C35" s="148"/>
      <c r="D35" s="149"/>
      <c r="E35" s="149"/>
      <c r="F35" s="149"/>
      <c r="G35" s="149"/>
      <c r="H35" s="149"/>
      <c r="I35" s="149"/>
      <c r="J35" s="150"/>
      <c r="K35" s="166"/>
      <c r="L35" s="112"/>
      <c r="M35" s="112"/>
    </row>
    <row r="36" spans="1:13" ht="12.75">
      <c r="A36" s="55" t="s">
        <v>23</v>
      </c>
      <c r="B36" s="147"/>
      <c r="C36" s="148"/>
      <c r="D36" s="149"/>
      <c r="E36" s="149"/>
      <c r="F36" s="149"/>
      <c r="G36" s="149"/>
      <c r="H36" s="149"/>
      <c r="I36" s="149"/>
      <c r="J36" s="150"/>
      <c r="K36" s="166"/>
      <c r="L36" s="112"/>
      <c r="M36" s="112"/>
    </row>
    <row r="37" spans="1:13" ht="12.75">
      <c r="A37" s="18" t="s">
        <v>24</v>
      </c>
      <c r="B37" s="18">
        <v>323.1</v>
      </c>
      <c r="C37" s="85" t="s">
        <v>63</v>
      </c>
      <c r="D37" s="86">
        <v>353.59</v>
      </c>
      <c r="E37" s="86">
        <v>350.9</v>
      </c>
      <c r="F37" s="86">
        <v>363.32</v>
      </c>
      <c r="G37" s="86">
        <v>363.59</v>
      </c>
      <c r="H37" s="86">
        <v>368.28</v>
      </c>
      <c r="I37" s="86">
        <v>383.4</v>
      </c>
      <c r="J37" s="86">
        <v>381.8</v>
      </c>
      <c r="K37" s="166"/>
      <c r="L37" s="112"/>
      <c r="M37" s="112"/>
    </row>
    <row r="38" spans="1:13" ht="12.75">
      <c r="A38" s="33" t="s">
        <v>50</v>
      </c>
      <c r="B38" s="81">
        <f>B37*1.123</f>
        <v>362.84130000000005</v>
      </c>
      <c r="C38" s="85"/>
      <c r="D38" s="81">
        <f aca="true" t="shared" si="0" ref="D38:J38">D37*1.123</f>
        <v>397.08157</v>
      </c>
      <c r="E38" s="81">
        <f t="shared" si="0"/>
        <v>394.0607</v>
      </c>
      <c r="F38" s="81">
        <f t="shared" si="0"/>
        <v>408.00836</v>
      </c>
      <c r="G38" s="81">
        <f t="shared" si="0"/>
        <v>408.31156999999996</v>
      </c>
      <c r="H38" s="81">
        <f t="shared" si="0"/>
        <v>413.57843999999994</v>
      </c>
      <c r="I38" s="81">
        <f t="shared" si="0"/>
        <v>430.5582</v>
      </c>
      <c r="J38" s="81">
        <f t="shared" si="0"/>
        <v>428.76140000000004</v>
      </c>
      <c r="K38" s="72">
        <v>431.98</v>
      </c>
      <c r="L38" s="112"/>
      <c r="M38" s="112"/>
    </row>
    <row r="39" spans="1:13" ht="12.75">
      <c r="A39" s="55" t="s">
        <v>22</v>
      </c>
      <c r="B39" s="171"/>
      <c r="C39" s="148"/>
      <c r="D39" s="159"/>
      <c r="E39" s="159"/>
      <c r="F39" s="159"/>
      <c r="G39" s="159"/>
      <c r="H39" s="159"/>
      <c r="I39" s="159"/>
      <c r="J39" s="159"/>
      <c r="K39" s="8">
        <v>68</v>
      </c>
      <c r="L39" s="18">
        <v>63</v>
      </c>
      <c r="M39" s="34">
        <v>83</v>
      </c>
    </row>
    <row r="40" spans="1:13" ht="12.75">
      <c r="A40" s="55" t="s">
        <v>23</v>
      </c>
      <c r="B40" s="171"/>
      <c r="C40" s="148"/>
      <c r="D40" s="159"/>
      <c r="E40" s="159"/>
      <c r="F40" s="159"/>
      <c r="G40" s="159"/>
      <c r="H40" s="159"/>
      <c r="I40" s="159"/>
      <c r="J40" s="159"/>
      <c r="K40" s="79">
        <v>328.98</v>
      </c>
      <c r="L40" s="80">
        <v>343.48</v>
      </c>
      <c r="M40" s="80">
        <v>330.35</v>
      </c>
    </row>
    <row r="41" spans="1:13" ht="12.75">
      <c r="A41" s="3" t="s">
        <v>24</v>
      </c>
      <c r="B41" s="153"/>
      <c r="C41" s="154"/>
      <c r="D41" s="155"/>
      <c r="E41" s="155"/>
      <c r="F41" s="155"/>
      <c r="G41" s="155"/>
      <c r="H41" s="155"/>
      <c r="I41" s="155"/>
      <c r="J41" s="172"/>
      <c r="K41" s="76">
        <v>431.98</v>
      </c>
      <c r="L41" s="77">
        <v>440.48</v>
      </c>
      <c r="M41" s="77">
        <v>448.35</v>
      </c>
    </row>
    <row r="42" spans="1:13" ht="12.75">
      <c r="A42" t="s">
        <v>18</v>
      </c>
      <c r="B42" s="112"/>
      <c r="C42" s="112"/>
      <c r="D42" s="156"/>
      <c r="E42" s="156"/>
      <c r="F42" s="156"/>
      <c r="G42" s="157"/>
      <c r="H42" s="157"/>
      <c r="I42" s="157"/>
      <c r="J42" s="158"/>
      <c r="K42" s="151"/>
      <c r="L42" s="152"/>
      <c r="M42" s="152"/>
    </row>
    <row r="43" spans="1:13" ht="12.75">
      <c r="A43" t="s">
        <v>25</v>
      </c>
      <c r="B43">
        <v>535</v>
      </c>
      <c r="C43" s="85" t="s">
        <v>63</v>
      </c>
      <c r="D43" s="178">
        <v>474.75</v>
      </c>
      <c r="E43" s="178">
        <v>462.17</v>
      </c>
      <c r="F43" s="178">
        <v>456.42</v>
      </c>
      <c r="G43" s="178">
        <v>443.17</v>
      </c>
      <c r="H43" s="178">
        <v>443.58</v>
      </c>
      <c r="I43" s="178">
        <v>448.75</v>
      </c>
      <c r="J43" s="80">
        <v>441.19</v>
      </c>
      <c r="K43" s="79">
        <v>417.75</v>
      </c>
      <c r="L43" s="80">
        <v>415.75</v>
      </c>
      <c r="M43" s="73">
        <v>404.75</v>
      </c>
    </row>
    <row r="44" spans="1:13" ht="12.75">
      <c r="A44" s="18" t="s">
        <v>19</v>
      </c>
      <c r="B44" s="34">
        <v>572</v>
      </c>
      <c r="C44" s="85" t="s">
        <v>63</v>
      </c>
      <c r="D44" s="73">
        <v>549.75</v>
      </c>
      <c r="E44" s="73">
        <v>540.17</v>
      </c>
      <c r="F44" s="73">
        <v>531.42</v>
      </c>
      <c r="G44" s="73">
        <v>553.87</v>
      </c>
      <c r="H44" s="73">
        <v>570.8</v>
      </c>
      <c r="I44" s="73">
        <v>558.23</v>
      </c>
      <c r="J44" s="73">
        <v>555.74</v>
      </c>
      <c r="K44" s="151"/>
      <c r="L44" s="152"/>
      <c r="M44" s="152"/>
    </row>
    <row r="45" spans="1:13" ht="12.75">
      <c r="A45" s="18" t="s">
        <v>51</v>
      </c>
      <c r="B45" s="34">
        <f>B44*1.036</f>
        <v>592.592</v>
      </c>
      <c r="C45" s="85"/>
      <c r="D45" s="34">
        <f aca="true" t="shared" si="1" ref="D45:J45">D44*1.036</f>
        <v>569.541</v>
      </c>
      <c r="E45" s="34">
        <f t="shared" si="1"/>
        <v>559.61612</v>
      </c>
      <c r="F45" s="34">
        <f t="shared" si="1"/>
        <v>550.55112</v>
      </c>
      <c r="G45" s="34">
        <f t="shared" si="1"/>
        <v>573.8093200000001</v>
      </c>
      <c r="H45" s="34">
        <f t="shared" si="1"/>
        <v>591.3488</v>
      </c>
      <c r="I45" s="34">
        <f t="shared" si="1"/>
        <v>578.32628</v>
      </c>
      <c r="J45" s="34">
        <f t="shared" si="1"/>
        <v>575.7466400000001</v>
      </c>
      <c r="K45" s="72">
        <v>571.53</v>
      </c>
      <c r="L45" s="152"/>
      <c r="M45" s="152"/>
    </row>
    <row r="46" spans="1:13" ht="13.5" thickBot="1">
      <c r="A46" s="9" t="s">
        <v>19</v>
      </c>
      <c r="B46" s="160"/>
      <c r="C46" s="161"/>
      <c r="D46" s="162"/>
      <c r="E46" s="162"/>
      <c r="F46" s="162"/>
      <c r="G46" s="162"/>
      <c r="H46" s="162"/>
      <c r="I46" s="162"/>
      <c r="J46" s="162"/>
      <c r="K46" s="176">
        <v>571.53</v>
      </c>
      <c r="L46" s="175">
        <v>583.74</v>
      </c>
      <c r="M46" s="175">
        <v>559.46</v>
      </c>
    </row>
    <row r="47" spans="2:13" ht="13.5" thickTop="1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</row>
    <row r="48" spans="1:13" ht="12.75">
      <c r="A48" s="3" t="s">
        <v>37</v>
      </c>
      <c r="B48" s="181">
        <v>1995</v>
      </c>
      <c r="C48" s="181">
        <v>1996</v>
      </c>
      <c r="D48" s="181">
        <v>1999</v>
      </c>
      <c r="E48" s="181">
        <v>2000</v>
      </c>
      <c r="F48" s="181">
        <v>2001</v>
      </c>
      <c r="G48" s="181">
        <v>2002</v>
      </c>
      <c r="H48" s="181">
        <v>2003</v>
      </c>
      <c r="I48" s="181">
        <v>2004</v>
      </c>
      <c r="J48" s="181">
        <v>2005</v>
      </c>
      <c r="K48" s="182">
        <v>2006</v>
      </c>
      <c r="L48" s="181">
        <v>2007</v>
      </c>
      <c r="M48" s="181">
        <v>2008</v>
      </c>
    </row>
    <row r="49" spans="1:13" ht="12.75">
      <c r="A49" s="7" t="s">
        <v>21</v>
      </c>
      <c r="B49" s="163"/>
      <c r="C49" s="112"/>
      <c r="D49" s="164"/>
      <c r="E49" s="164"/>
      <c r="F49" s="164"/>
      <c r="G49" s="163"/>
      <c r="H49" s="165"/>
      <c r="I49" s="165"/>
      <c r="J49" s="165"/>
      <c r="K49" s="166"/>
      <c r="L49" s="112"/>
      <c r="M49" s="112"/>
    </row>
    <row r="50" spans="1:13" ht="12.75">
      <c r="A50" s="18" t="s">
        <v>24</v>
      </c>
      <c r="B50" s="22">
        <v>13309.726</v>
      </c>
      <c r="C50" s="85" t="s">
        <v>63</v>
      </c>
      <c r="D50" s="192">
        <v>16240.806</v>
      </c>
      <c r="E50" s="192">
        <v>17008.603000000003</v>
      </c>
      <c r="F50" s="192">
        <v>18040.08</v>
      </c>
      <c r="G50" s="192">
        <v>18386.893</v>
      </c>
      <c r="H50" s="192">
        <v>19466.215</v>
      </c>
      <c r="I50" s="192">
        <v>20562.998</v>
      </c>
      <c r="J50" s="37">
        <v>20449.896</v>
      </c>
      <c r="K50" s="166"/>
      <c r="L50" s="112"/>
      <c r="M50" s="112"/>
    </row>
    <row r="51" spans="1:13" ht="12.75">
      <c r="A51" s="33" t="s">
        <v>50</v>
      </c>
      <c r="B51" s="22">
        <f>B50*1.099</f>
        <v>14627.388874</v>
      </c>
      <c r="C51" s="85"/>
      <c r="D51" s="22">
        <f aca="true" t="shared" si="2" ref="D51:J51">D50*1.099</f>
        <v>17848.645794</v>
      </c>
      <c r="E51" s="22">
        <f t="shared" si="2"/>
        <v>18692.454697</v>
      </c>
      <c r="F51" s="22">
        <f t="shared" si="2"/>
        <v>19826.04792</v>
      </c>
      <c r="G51" s="22">
        <f t="shared" si="2"/>
        <v>20207.195407</v>
      </c>
      <c r="H51" s="22">
        <f t="shared" si="2"/>
        <v>21393.370285</v>
      </c>
      <c r="I51" s="22">
        <f t="shared" si="2"/>
        <v>22598.734802</v>
      </c>
      <c r="J51" s="22">
        <f t="shared" si="2"/>
        <v>22474.435704</v>
      </c>
      <c r="K51" s="41">
        <v>25406.981</v>
      </c>
      <c r="L51" s="112"/>
      <c r="M51" s="112"/>
    </row>
    <row r="52" spans="1:13" ht="12.75">
      <c r="A52" s="55" t="s">
        <v>22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73">
        <v>6574.478</v>
      </c>
      <c r="L52" s="174">
        <v>6465.558</v>
      </c>
      <c r="M52" s="174">
        <v>8350.636999999999</v>
      </c>
    </row>
    <row r="53" spans="1:13" ht="12.75">
      <c r="A53" s="55" t="s">
        <v>23</v>
      </c>
      <c r="B53" s="148"/>
      <c r="C53" s="148"/>
      <c r="D53" s="148"/>
      <c r="E53" s="148"/>
      <c r="F53" s="148"/>
      <c r="G53" s="148"/>
      <c r="H53" s="148"/>
      <c r="I53" s="148"/>
      <c r="J53" s="148"/>
      <c r="K53" s="41">
        <v>14633.484</v>
      </c>
      <c r="L53" s="42">
        <v>15271.285</v>
      </c>
      <c r="M53" s="42">
        <v>14526.543</v>
      </c>
    </row>
    <row r="54" spans="1:13" ht="12.75">
      <c r="A54" s="3" t="s">
        <v>24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43">
        <v>25406.981</v>
      </c>
      <c r="L54" s="38">
        <v>25836.574</v>
      </c>
      <c r="M54" s="38">
        <v>24540.171000000002</v>
      </c>
    </row>
    <row r="55" spans="1:13" ht="12.75">
      <c r="A55" t="s">
        <v>18</v>
      </c>
      <c r="B55" s="112"/>
      <c r="C55" s="112"/>
      <c r="D55" s="168"/>
      <c r="E55" s="168"/>
      <c r="F55" s="168"/>
      <c r="G55" s="168"/>
      <c r="H55" s="168"/>
      <c r="I55" s="168"/>
      <c r="J55" s="112"/>
      <c r="K55" s="166"/>
      <c r="L55" s="112"/>
      <c r="M55" s="112"/>
    </row>
    <row r="56" spans="1:13" ht="12.75">
      <c r="A56" t="s">
        <v>17</v>
      </c>
      <c r="B56" s="13">
        <v>25117.96</v>
      </c>
      <c r="C56" s="179" t="s">
        <v>63</v>
      </c>
      <c r="D56" s="180">
        <v>24732.584</v>
      </c>
      <c r="E56" s="180">
        <v>25256.406</v>
      </c>
      <c r="F56" s="180">
        <v>25278.123</v>
      </c>
      <c r="G56" s="180">
        <v>25856.995</v>
      </c>
      <c r="H56" s="180">
        <v>25790.279</v>
      </c>
      <c r="I56" s="180">
        <v>25847.137</v>
      </c>
      <c r="J56" s="13">
        <v>26133.28</v>
      </c>
      <c r="K56" s="41">
        <v>25158.205</v>
      </c>
      <c r="L56" s="37">
        <v>25857.999000000003</v>
      </c>
      <c r="M56" s="37">
        <v>26176.138</v>
      </c>
    </row>
    <row r="57" spans="1:13" ht="12.75">
      <c r="A57" s="18" t="s">
        <v>19</v>
      </c>
      <c r="B57" s="37">
        <v>26131.683999999997</v>
      </c>
      <c r="C57" s="179" t="s">
        <v>63</v>
      </c>
      <c r="D57" s="37">
        <v>26710.683999999997</v>
      </c>
      <c r="E57" s="37">
        <v>27315.542999999998</v>
      </c>
      <c r="F57" s="37">
        <v>27466.523</v>
      </c>
      <c r="G57" s="37">
        <v>28658.981</v>
      </c>
      <c r="H57" s="37">
        <v>29565.624999999996</v>
      </c>
      <c r="I57" s="37">
        <v>29121.525</v>
      </c>
      <c r="J57" s="37">
        <v>29400.765999999996</v>
      </c>
      <c r="K57" s="167"/>
      <c r="L57" s="104"/>
      <c r="M57" s="104"/>
    </row>
    <row r="58" spans="1:13" ht="12.75">
      <c r="A58" s="18" t="s">
        <v>51</v>
      </c>
      <c r="B58" s="37">
        <f>B57*1.011</f>
        <v>26419.132523999993</v>
      </c>
      <c r="C58" s="179"/>
      <c r="D58" s="37">
        <f aca="true" t="shared" si="3" ref="D58:J58">D57*1.011</f>
        <v>27004.501523999996</v>
      </c>
      <c r="E58" s="37">
        <f t="shared" si="3"/>
        <v>27616.013972999994</v>
      </c>
      <c r="F58" s="37">
        <f t="shared" si="3"/>
        <v>27768.654753</v>
      </c>
      <c r="G58" s="37">
        <f t="shared" si="3"/>
        <v>28974.229790999998</v>
      </c>
      <c r="H58" s="37">
        <f t="shared" si="3"/>
        <v>29890.846874999992</v>
      </c>
      <c r="I58" s="37">
        <f t="shared" si="3"/>
        <v>29441.861774999998</v>
      </c>
      <c r="J58" s="37">
        <f t="shared" si="3"/>
        <v>29724.174425999994</v>
      </c>
      <c r="K58" s="41">
        <v>28115.032</v>
      </c>
      <c r="L58" s="104"/>
      <c r="M58" s="104"/>
    </row>
    <row r="59" spans="1:13" ht="13.5" thickBot="1">
      <c r="A59" s="10" t="s">
        <v>19</v>
      </c>
      <c r="B59" s="169"/>
      <c r="C59" s="170"/>
      <c r="D59" s="169"/>
      <c r="E59" s="169"/>
      <c r="F59" s="169"/>
      <c r="G59" s="169"/>
      <c r="H59" s="169"/>
      <c r="I59" s="169"/>
      <c r="J59" s="169"/>
      <c r="K59" s="177">
        <v>28115.032</v>
      </c>
      <c r="L59" s="127">
        <v>28970.817000000003</v>
      </c>
      <c r="M59" s="127">
        <v>29326.742000000002</v>
      </c>
    </row>
  </sheetData>
  <printOptions/>
  <pageMargins left="0.75" right="0.75" top="1" bottom="1" header="0.5" footer="0.5"/>
  <pageSetup fitToHeight="1" fitToWidth="1" orientation="portrait" paperSize="9" scale="8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M6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" sqref="N4:U64"/>
    </sheetView>
  </sheetViews>
  <sheetFormatPr defaultColWidth="11.00390625" defaultRowHeight="12.75"/>
  <cols>
    <col min="1" max="1" width="19.375" style="0" customWidth="1"/>
    <col min="2" max="2" width="6.75390625" style="0" customWidth="1"/>
    <col min="3" max="3" width="7.25390625" style="0" customWidth="1"/>
    <col min="4" max="7" width="6.875" style="0" customWidth="1"/>
    <col min="8" max="13" width="6.7539062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8" spans="2:10" ht="12.75">
      <c r="B28" s="66"/>
      <c r="D28" s="66"/>
      <c r="E28" s="67"/>
      <c r="F28" s="67"/>
      <c r="G28" s="67"/>
      <c r="H28" s="67"/>
      <c r="I28" s="67"/>
      <c r="J28" s="67"/>
    </row>
    <row r="29" spans="2:10" ht="12.75">
      <c r="B29" s="66"/>
      <c r="D29" s="66"/>
      <c r="E29" s="67"/>
      <c r="F29" s="67"/>
      <c r="G29" s="67"/>
      <c r="H29" s="67"/>
      <c r="I29" s="67"/>
      <c r="J29" s="67"/>
    </row>
    <row r="30" spans="2:10" ht="12.75">
      <c r="B30" s="66"/>
      <c r="D30" s="66"/>
      <c r="E30" s="67"/>
      <c r="F30" s="67"/>
      <c r="G30" s="67"/>
      <c r="H30" s="67"/>
      <c r="I30" s="67"/>
      <c r="J30" s="67"/>
    </row>
    <row r="31" ht="15.75">
      <c r="A31" s="1" t="s">
        <v>16</v>
      </c>
    </row>
    <row r="32" ht="12.75">
      <c r="A32" s="7" t="s">
        <v>28</v>
      </c>
    </row>
    <row r="33" spans="1:13" ht="12.75">
      <c r="A33" s="3" t="s">
        <v>37</v>
      </c>
      <c r="B33" s="4">
        <v>1995</v>
      </c>
      <c r="C33" s="4" t="s">
        <v>13</v>
      </c>
      <c r="D33" s="4">
        <v>1999</v>
      </c>
      <c r="E33" s="4">
        <v>2000</v>
      </c>
      <c r="F33" s="4">
        <v>2001</v>
      </c>
      <c r="G33" s="4">
        <v>2002</v>
      </c>
      <c r="H33" s="4">
        <v>2003</v>
      </c>
      <c r="I33" s="4">
        <v>2004</v>
      </c>
      <c r="J33" s="4">
        <v>2005</v>
      </c>
      <c r="K33" s="6">
        <v>2006</v>
      </c>
      <c r="L33" s="4">
        <v>2007</v>
      </c>
      <c r="M33" s="4">
        <v>2008</v>
      </c>
    </row>
    <row r="34" spans="1:11" ht="12.75">
      <c r="A34" s="7" t="s">
        <v>20</v>
      </c>
      <c r="D34" s="69"/>
      <c r="E34" s="69"/>
      <c r="F34" s="69"/>
      <c r="G34" s="69"/>
      <c r="H34" s="69"/>
      <c r="I34" s="69"/>
      <c r="K34" s="8"/>
    </row>
    <row r="35" spans="1:11" ht="12.75">
      <c r="A35" s="55" t="s">
        <v>55</v>
      </c>
      <c r="B35" s="48">
        <v>34</v>
      </c>
      <c r="C35" s="61" t="s">
        <v>63</v>
      </c>
      <c r="D35" s="63">
        <v>40.6</v>
      </c>
      <c r="E35" s="63">
        <v>43.5</v>
      </c>
      <c r="F35" s="63">
        <v>45.75</v>
      </c>
      <c r="G35" s="63">
        <v>41.73</v>
      </c>
      <c r="H35" s="63">
        <v>43.58</v>
      </c>
      <c r="I35" s="63">
        <v>44.08</v>
      </c>
      <c r="J35" s="71">
        <v>45.08</v>
      </c>
      <c r="K35" s="8"/>
    </row>
    <row r="36" spans="1:11" ht="12.75">
      <c r="A36" s="55" t="s">
        <v>56</v>
      </c>
      <c r="B36" s="93">
        <f>B35*1.06</f>
        <v>36.04</v>
      </c>
      <c r="C36" s="61"/>
      <c r="D36" s="93">
        <f aca="true" t="shared" si="0" ref="D36:J36">D35*1.06</f>
        <v>43.036</v>
      </c>
      <c r="E36" s="93">
        <f t="shared" si="0"/>
        <v>46.11</v>
      </c>
      <c r="F36" s="93">
        <f t="shared" si="0"/>
        <v>48.495000000000005</v>
      </c>
      <c r="G36" s="93">
        <f t="shared" si="0"/>
        <v>44.2338</v>
      </c>
      <c r="H36" s="93">
        <f t="shared" si="0"/>
        <v>46.1948</v>
      </c>
      <c r="I36" s="93">
        <f t="shared" si="0"/>
        <v>46.7248</v>
      </c>
      <c r="J36" s="93">
        <f t="shared" si="0"/>
        <v>47.7848</v>
      </c>
      <c r="K36" s="72">
        <v>76.93</v>
      </c>
    </row>
    <row r="37" spans="1:11" ht="12.75">
      <c r="A37" s="55" t="s">
        <v>54</v>
      </c>
      <c r="B37" s="48">
        <v>216.1</v>
      </c>
      <c r="C37" s="61" t="s">
        <v>63</v>
      </c>
      <c r="D37" s="63">
        <v>246.99</v>
      </c>
      <c r="E37" s="63">
        <v>253.99</v>
      </c>
      <c r="F37" s="63">
        <v>249.42</v>
      </c>
      <c r="G37" s="63">
        <v>253.13</v>
      </c>
      <c r="H37" s="63">
        <v>253.87</v>
      </c>
      <c r="I37" s="63">
        <v>267.76</v>
      </c>
      <c r="J37" s="71">
        <v>265.56</v>
      </c>
      <c r="K37" s="8"/>
    </row>
    <row r="38" spans="1:11" ht="12.75">
      <c r="A38" s="55" t="s">
        <v>57</v>
      </c>
      <c r="B38" s="81">
        <f>B37*1.152</f>
        <v>248.94719999999998</v>
      </c>
      <c r="C38" s="61"/>
      <c r="D38" s="81">
        <f aca="true" t="shared" si="1" ref="D38:J38">D37*1.152</f>
        <v>284.53247999999996</v>
      </c>
      <c r="E38" s="81">
        <f t="shared" si="1"/>
        <v>292.59648</v>
      </c>
      <c r="F38" s="81">
        <f t="shared" si="1"/>
        <v>287.33183999999994</v>
      </c>
      <c r="G38" s="81">
        <f t="shared" si="1"/>
        <v>291.60576</v>
      </c>
      <c r="H38" s="81">
        <f t="shared" si="1"/>
        <v>292.45824</v>
      </c>
      <c r="I38" s="81">
        <f t="shared" si="1"/>
        <v>308.45951999999994</v>
      </c>
      <c r="J38" s="81">
        <f t="shared" si="1"/>
        <v>305.92512</v>
      </c>
      <c r="K38" s="72">
        <v>361.98</v>
      </c>
    </row>
    <row r="39" spans="1:11" ht="12.75">
      <c r="A39" s="18" t="s">
        <v>53</v>
      </c>
      <c r="B39" s="35">
        <v>336.1</v>
      </c>
      <c r="C39" s="61" t="s">
        <v>63</v>
      </c>
      <c r="D39" s="98">
        <v>378.59</v>
      </c>
      <c r="E39" s="98">
        <v>392.73</v>
      </c>
      <c r="F39" s="98">
        <v>394.15</v>
      </c>
      <c r="G39" s="98">
        <v>390.59</v>
      </c>
      <c r="H39" s="98">
        <v>394.11</v>
      </c>
      <c r="I39" s="98">
        <v>408.4</v>
      </c>
      <c r="J39" s="86">
        <v>411.8</v>
      </c>
      <c r="K39" s="8"/>
    </row>
    <row r="40" spans="1:11" ht="12.75">
      <c r="A40" t="s">
        <v>50</v>
      </c>
      <c r="B40" s="81">
        <f>B39*1.123</f>
        <v>377.44030000000004</v>
      </c>
      <c r="C40" s="61"/>
      <c r="D40" s="81">
        <f aca="true" t="shared" si="2" ref="D40:J40">D39*1.123</f>
        <v>425.15657</v>
      </c>
      <c r="E40" s="81">
        <f t="shared" si="2"/>
        <v>441.03579</v>
      </c>
      <c r="F40" s="81">
        <f t="shared" si="2"/>
        <v>442.63045</v>
      </c>
      <c r="G40" s="81">
        <f t="shared" si="2"/>
        <v>438.63257</v>
      </c>
      <c r="H40" s="81">
        <f t="shared" si="2"/>
        <v>442.58553</v>
      </c>
      <c r="I40" s="81">
        <f t="shared" si="2"/>
        <v>458.6332</v>
      </c>
      <c r="J40" s="81">
        <f t="shared" si="2"/>
        <v>462.45140000000004</v>
      </c>
      <c r="K40" s="72">
        <v>478.91</v>
      </c>
    </row>
    <row r="41" spans="1:13" ht="12.75">
      <c r="A41" s="55" t="s">
        <v>22</v>
      </c>
      <c r="B41" s="35"/>
      <c r="C41" s="61"/>
      <c r="D41" s="98"/>
      <c r="E41" s="98"/>
      <c r="F41" s="98"/>
      <c r="G41" s="98"/>
      <c r="H41" s="98"/>
      <c r="I41" s="98"/>
      <c r="J41" s="86"/>
      <c r="K41" s="72">
        <v>76.93</v>
      </c>
      <c r="L41" s="73">
        <v>68</v>
      </c>
      <c r="M41" s="73">
        <v>88</v>
      </c>
    </row>
    <row r="42" spans="1:13" ht="12.75">
      <c r="A42" s="55" t="s">
        <v>23</v>
      </c>
      <c r="B42" s="35"/>
      <c r="C42" s="61"/>
      <c r="D42" s="98"/>
      <c r="E42" s="98"/>
      <c r="F42" s="98"/>
      <c r="G42" s="98"/>
      <c r="H42" s="98"/>
      <c r="I42" s="98"/>
      <c r="J42" s="86"/>
      <c r="K42" s="72">
        <v>361.98</v>
      </c>
      <c r="L42" s="74">
        <v>391.23</v>
      </c>
      <c r="M42" s="74">
        <v>377.25</v>
      </c>
    </row>
    <row r="43" spans="1:13" ht="12.75">
      <c r="A43" s="3" t="s">
        <v>24</v>
      </c>
      <c r="B43" s="49"/>
      <c r="C43" s="65"/>
      <c r="D43" s="70"/>
      <c r="E43" s="70"/>
      <c r="F43" s="70"/>
      <c r="G43" s="70"/>
      <c r="H43" s="70"/>
      <c r="I43" s="70"/>
      <c r="J43" s="99"/>
      <c r="K43" s="76">
        <v>478.91</v>
      </c>
      <c r="L43" s="77">
        <v>500.06</v>
      </c>
      <c r="M43" s="77">
        <v>502.25</v>
      </c>
    </row>
    <row r="44" spans="1:13" ht="12.75">
      <c r="A44" t="s">
        <v>18</v>
      </c>
      <c r="D44" s="66"/>
      <c r="E44" s="66"/>
      <c r="F44" s="66"/>
      <c r="G44" s="67"/>
      <c r="H44" s="67"/>
      <c r="I44" s="67"/>
      <c r="J44" s="78"/>
      <c r="K44" s="79"/>
      <c r="L44" s="80"/>
      <c r="M44" s="80"/>
    </row>
    <row r="45" spans="1:13" ht="12.75">
      <c r="A45" t="s">
        <v>25</v>
      </c>
      <c r="B45" s="40">
        <v>557</v>
      </c>
      <c r="C45" s="85" t="s">
        <v>63</v>
      </c>
      <c r="D45" s="63">
        <v>516.75</v>
      </c>
      <c r="E45" s="63">
        <v>500.67</v>
      </c>
      <c r="F45" s="63">
        <v>494.5</v>
      </c>
      <c r="G45" s="63">
        <v>480.75</v>
      </c>
      <c r="H45" s="63">
        <v>483.25</v>
      </c>
      <c r="I45" s="63">
        <v>487</v>
      </c>
      <c r="J45" s="74">
        <v>472.19</v>
      </c>
      <c r="K45" s="79">
        <v>419.75</v>
      </c>
      <c r="L45" s="81">
        <v>417.75</v>
      </c>
      <c r="M45" s="81">
        <v>407.75</v>
      </c>
    </row>
    <row r="46" spans="1:13" ht="12.75">
      <c r="A46" s="18" t="s">
        <v>19</v>
      </c>
      <c r="B46" s="18">
        <v>594</v>
      </c>
      <c r="C46" s="85" t="s">
        <v>63</v>
      </c>
      <c r="D46" s="81">
        <v>591.75</v>
      </c>
      <c r="E46" s="81">
        <v>578.67</v>
      </c>
      <c r="F46" s="81">
        <v>569.5</v>
      </c>
      <c r="G46" s="81">
        <v>591.45</v>
      </c>
      <c r="H46" s="81">
        <v>610.47</v>
      </c>
      <c r="I46" s="81">
        <v>596.48</v>
      </c>
      <c r="J46" s="81">
        <v>586.74</v>
      </c>
      <c r="K46" s="79"/>
      <c r="L46" s="80"/>
      <c r="M46" s="80"/>
    </row>
    <row r="47" spans="1:11" ht="12.75">
      <c r="A47" s="18" t="s">
        <v>51</v>
      </c>
      <c r="B47" s="74">
        <f>B46*1.036</f>
        <v>615.384</v>
      </c>
      <c r="C47" s="85"/>
      <c r="D47" s="74">
        <f aca="true" t="shared" si="3" ref="D47:J47">D46*1.036</f>
        <v>613.053</v>
      </c>
      <c r="E47" s="74">
        <f t="shared" si="3"/>
        <v>599.50212</v>
      </c>
      <c r="F47" s="74">
        <f t="shared" si="3"/>
        <v>590.0020000000001</v>
      </c>
      <c r="G47" s="74">
        <f t="shared" si="3"/>
        <v>612.7422</v>
      </c>
      <c r="H47" s="74">
        <f t="shared" si="3"/>
        <v>632.4469200000001</v>
      </c>
      <c r="I47" s="74">
        <f t="shared" si="3"/>
        <v>617.9532800000001</v>
      </c>
      <c r="J47" s="74">
        <f t="shared" si="3"/>
        <v>607.86264</v>
      </c>
      <c r="K47" s="79">
        <v>573.53</v>
      </c>
    </row>
    <row r="48" spans="1:13" ht="13.5" thickBot="1">
      <c r="A48" s="9"/>
      <c r="B48" s="9"/>
      <c r="C48" s="87"/>
      <c r="D48" s="82"/>
      <c r="E48" s="82"/>
      <c r="F48" s="82"/>
      <c r="G48" s="82"/>
      <c r="H48" s="82"/>
      <c r="I48" s="82"/>
      <c r="J48" s="82"/>
      <c r="K48" s="83">
        <v>573.53</v>
      </c>
      <c r="L48" s="82">
        <v>585.74</v>
      </c>
      <c r="M48" s="82">
        <v>562.46</v>
      </c>
    </row>
    <row r="49" ht="13.5" thickTop="1"/>
    <row r="50" spans="1:13" ht="12.75">
      <c r="A50" s="3" t="s">
        <v>37</v>
      </c>
      <c r="B50" s="4">
        <v>1995</v>
      </c>
      <c r="C50" s="4" t="s">
        <v>13</v>
      </c>
      <c r="D50" s="4">
        <v>1999</v>
      </c>
      <c r="E50" s="4">
        <v>2000</v>
      </c>
      <c r="F50" s="4">
        <v>2001</v>
      </c>
      <c r="G50" s="4">
        <v>2002</v>
      </c>
      <c r="H50" s="4">
        <v>2003</v>
      </c>
      <c r="I50" s="4">
        <v>2004</v>
      </c>
      <c r="J50" s="4">
        <v>2005</v>
      </c>
      <c r="K50" s="6">
        <v>2006</v>
      </c>
      <c r="L50" s="4">
        <v>2007</v>
      </c>
      <c r="M50" s="4">
        <v>2008</v>
      </c>
    </row>
    <row r="51" spans="1:11" ht="12.75">
      <c r="A51" s="7" t="s">
        <v>21</v>
      </c>
      <c r="B51" s="57"/>
      <c r="D51" s="56"/>
      <c r="E51" s="56"/>
      <c r="F51" s="56"/>
      <c r="G51" s="57"/>
      <c r="H51" s="58"/>
      <c r="I51" s="58"/>
      <c r="J51" s="58"/>
      <c r="K51" s="8"/>
    </row>
    <row r="52" spans="1:11" ht="12.75">
      <c r="A52" s="18" t="s">
        <v>53</v>
      </c>
      <c r="B52" s="37">
        <v>13846.44</v>
      </c>
      <c r="C52" s="61" t="s">
        <v>63</v>
      </c>
      <c r="D52" s="100">
        <v>17156.559</v>
      </c>
      <c r="E52" s="100">
        <v>18787.843</v>
      </c>
      <c r="F52" s="100">
        <v>19260.017</v>
      </c>
      <c r="G52" s="100">
        <v>19522.36</v>
      </c>
      <c r="H52" s="100">
        <v>20586.307</v>
      </c>
      <c r="I52" s="100">
        <v>21768.964</v>
      </c>
      <c r="J52" s="37">
        <v>22071.796</v>
      </c>
      <c r="K52" s="8"/>
    </row>
    <row r="53" spans="1:11" ht="12.75">
      <c r="A53" t="s">
        <v>50</v>
      </c>
      <c r="B53" s="22">
        <f>B52*1.099</f>
        <v>15217.23756</v>
      </c>
      <c r="C53" s="61"/>
      <c r="D53" s="22">
        <f aca="true" t="shared" si="4" ref="D53:J53">D52*1.099</f>
        <v>18855.058341</v>
      </c>
      <c r="E53" s="22">
        <f t="shared" si="4"/>
        <v>20647.839457000002</v>
      </c>
      <c r="F53" s="22">
        <f t="shared" si="4"/>
        <v>21166.758683</v>
      </c>
      <c r="G53" s="22">
        <f t="shared" si="4"/>
        <v>21455.07364</v>
      </c>
      <c r="H53" s="22">
        <f t="shared" si="4"/>
        <v>22624.351393</v>
      </c>
      <c r="I53" s="22">
        <f t="shared" si="4"/>
        <v>23924.091436</v>
      </c>
      <c r="J53" s="22">
        <f t="shared" si="4"/>
        <v>24256.903803999998</v>
      </c>
      <c r="K53" s="41">
        <v>25396.621</v>
      </c>
    </row>
    <row r="54" spans="1:13" ht="12.75">
      <c r="A54" s="55" t="s">
        <v>22</v>
      </c>
      <c r="B54" s="61"/>
      <c r="C54" s="61"/>
      <c r="D54" s="61"/>
      <c r="E54" s="61"/>
      <c r="F54" s="61"/>
      <c r="G54" s="61"/>
      <c r="H54" s="61"/>
      <c r="I54" s="61"/>
      <c r="J54" s="61"/>
      <c r="K54" s="41">
        <v>7508.745</v>
      </c>
      <c r="L54" s="37">
        <v>6968.698</v>
      </c>
      <c r="M54" s="37">
        <v>8888.038999999999</v>
      </c>
    </row>
    <row r="55" spans="1:13" ht="12.75">
      <c r="A55" s="55" t="s">
        <v>23</v>
      </c>
      <c r="B55" s="61"/>
      <c r="C55" s="61"/>
      <c r="D55" s="61"/>
      <c r="E55" s="61"/>
      <c r="F55" s="61"/>
      <c r="G55" s="61"/>
      <c r="H55" s="61"/>
      <c r="I55" s="61"/>
      <c r="J55" s="61"/>
      <c r="K55" s="41">
        <v>16186.072</v>
      </c>
      <c r="L55" s="13">
        <v>17664.303</v>
      </c>
      <c r="M55" s="13">
        <v>16815.062</v>
      </c>
    </row>
    <row r="56" spans="1:13" ht="12.75">
      <c r="A56" s="3" t="s">
        <v>24</v>
      </c>
      <c r="B56" s="65"/>
      <c r="C56" s="65"/>
      <c r="D56" s="65"/>
      <c r="E56" s="65"/>
      <c r="F56" s="65"/>
      <c r="G56" s="65"/>
      <c r="H56" s="65"/>
      <c r="I56" s="65"/>
      <c r="J56" s="65"/>
      <c r="K56" s="43">
        <v>25396.621</v>
      </c>
      <c r="L56" s="38">
        <v>26351.706</v>
      </c>
      <c r="M56" s="38">
        <v>27444.273</v>
      </c>
    </row>
    <row r="57" spans="1:11" ht="12.75">
      <c r="A57" t="s">
        <v>18</v>
      </c>
      <c r="D57" s="59"/>
      <c r="E57" s="59"/>
      <c r="F57" s="59"/>
      <c r="G57" s="59"/>
      <c r="H57" s="59"/>
      <c r="I57" s="59"/>
      <c r="K57" s="8"/>
    </row>
    <row r="58" spans="1:13" ht="12.75">
      <c r="A58" t="s">
        <v>17</v>
      </c>
      <c r="B58" s="42">
        <v>26049.756</v>
      </c>
      <c r="C58" s="61" t="s">
        <v>63</v>
      </c>
      <c r="D58" s="62">
        <v>26800.701</v>
      </c>
      <c r="E58" s="62">
        <v>26828.774</v>
      </c>
      <c r="F58" s="62">
        <v>27435.293</v>
      </c>
      <c r="G58" s="62">
        <v>26899.58</v>
      </c>
      <c r="H58" s="60">
        <v>27975.144</v>
      </c>
      <c r="I58" s="60">
        <v>29000.57</v>
      </c>
      <c r="J58" s="42">
        <v>28325.203</v>
      </c>
      <c r="K58" s="14">
        <v>25158.205</v>
      </c>
      <c r="L58" s="22">
        <v>25959.153000000002</v>
      </c>
      <c r="M58" s="22">
        <v>26382.003</v>
      </c>
    </row>
    <row r="59" spans="1:13" ht="12.75">
      <c r="A59" s="18" t="s">
        <v>52</v>
      </c>
      <c r="B59" s="22">
        <v>27063.48</v>
      </c>
      <c r="C59" s="101" t="s">
        <v>63</v>
      </c>
      <c r="D59" s="22">
        <v>28778.801</v>
      </c>
      <c r="E59" s="22">
        <v>28887.911</v>
      </c>
      <c r="F59" s="22">
        <v>29623.693000000003</v>
      </c>
      <c r="G59" s="22">
        <v>29701.566000000003</v>
      </c>
      <c r="H59" s="22">
        <v>31750.49</v>
      </c>
      <c r="I59" s="22">
        <v>32274.958</v>
      </c>
      <c r="J59" s="22">
        <v>31592.689</v>
      </c>
      <c r="K59" s="14"/>
      <c r="L59" s="13"/>
      <c r="M59" s="13"/>
    </row>
    <row r="60" spans="1:13" ht="12.75">
      <c r="A60" s="18" t="s">
        <v>51</v>
      </c>
      <c r="B60" s="42">
        <f>B59*1.011</f>
        <v>27361.178279999996</v>
      </c>
      <c r="C60" s="61"/>
      <c r="D60" s="42">
        <f aca="true" t="shared" si="5" ref="D60:J60">D59*1.011</f>
        <v>29095.367810999996</v>
      </c>
      <c r="E60" s="42">
        <f t="shared" si="5"/>
        <v>29205.678020999996</v>
      </c>
      <c r="F60" s="42">
        <f t="shared" si="5"/>
        <v>29949.553623</v>
      </c>
      <c r="G60" s="42">
        <f t="shared" si="5"/>
        <v>30028.283226</v>
      </c>
      <c r="H60" s="42">
        <f t="shared" si="5"/>
        <v>32099.74539</v>
      </c>
      <c r="I60" s="42">
        <f t="shared" si="5"/>
        <v>32629.982537999997</v>
      </c>
      <c r="J60" s="42">
        <f t="shared" si="5"/>
        <v>31940.208578999995</v>
      </c>
      <c r="K60" s="14">
        <v>28115.032</v>
      </c>
      <c r="L60" s="22"/>
      <c r="M60" s="22"/>
    </row>
    <row r="61" spans="1:13" ht="13.5" thickBot="1">
      <c r="A61" s="10" t="s">
        <v>19</v>
      </c>
      <c r="B61" s="64"/>
      <c r="C61" s="102"/>
      <c r="D61" s="64"/>
      <c r="E61" s="64"/>
      <c r="F61" s="64"/>
      <c r="G61" s="64"/>
      <c r="H61" s="64"/>
      <c r="I61" s="64"/>
      <c r="J61" s="64"/>
      <c r="K61" s="103">
        <v>28115.032</v>
      </c>
      <c r="L61" s="64">
        <v>29071.971</v>
      </c>
      <c r="M61" s="64">
        <v>29532.607000000004</v>
      </c>
    </row>
  </sheetData>
  <printOptions/>
  <pageMargins left="0.75" right="0.75" top="0.75" bottom="0.75" header="0.5" footer="0.5"/>
  <pageSetup fitToHeight="1" fitToWidth="1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R/Lotspeich</dc:creator>
  <cp:keywords/>
  <dc:description/>
  <cp:lastModifiedBy>Richard Lotspeich</cp:lastModifiedBy>
  <cp:lastPrinted>2009-12-07T15:11:32Z</cp:lastPrinted>
  <dcterms:created xsi:type="dcterms:W3CDTF">2008-01-28T23:41:33Z</dcterms:created>
  <dcterms:modified xsi:type="dcterms:W3CDTF">2009-04-09T14:16:28Z</dcterms:modified>
  <cp:category/>
  <cp:version/>
  <cp:contentType/>
  <cp:contentStatus/>
</cp:coreProperties>
</file>