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520" windowWidth="17240" windowHeight="12000" tabRatio="500" activeTab="1"/>
  </bookViews>
  <sheets>
    <sheet name="Filled" sheetId="1" r:id="rId1"/>
    <sheet name="SalShares" sheetId="2" r:id="rId2"/>
    <sheet name="RetirRates" sheetId="3" r:id="rId3"/>
    <sheet name="Adjusted" sheetId="4" r:id="rId4"/>
  </sheets>
  <definedNames>
    <definedName name="_xlnm.Print_Area" localSheetId="3">'Adjusted'!$A$1:$M$29</definedName>
    <definedName name="_xlnm.Print_Area" localSheetId="0">'Filled'!$A$1:$R$50</definedName>
    <definedName name="_xlnm.Print_Area" localSheetId="1">'SalShares'!$A$1:$O$27</definedName>
  </definedNames>
  <calcPr fullCalcOnLoad="1"/>
</workbook>
</file>

<file path=xl/sharedStrings.xml><?xml version="1.0" encoding="utf-8"?>
<sst xmlns="http://schemas.openxmlformats.org/spreadsheetml/2006/main" count="236" uniqueCount="103">
  <si>
    <t>2005*</t>
  </si>
  <si>
    <t xml:space="preserve">  Administrative</t>
  </si>
  <si>
    <t>Total Faculty (b),( c),(d)</t>
  </si>
  <si>
    <t xml:space="preserve">  Coaches</t>
  </si>
  <si>
    <t>(d) Changes in Total Faculty and Total EAP+ from 1995 are estimates; accuracy is compromised by inconsistent categories.</t>
  </si>
  <si>
    <t>Total EAP+ (a),(b),(d)</t>
  </si>
  <si>
    <t xml:space="preserve">  Executive</t>
  </si>
  <si>
    <t xml:space="preserve">  Professional</t>
  </si>
  <si>
    <t xml:space="preserve">  Professional - PT</t>
  </si>
  <si>
    <t xml:space="preserve">  Faculty  (T &amp; TT)</t>
  </si>
  <si>
    <t xml:space="preserve">  Faculty - PT, no bens</t>
  </si>
  <si>
    <t>na</t>
  </si>
  <si>
    <t xml:space="preserve">  Faculty - PT, w/ bens</t>
  </si>
  <si>
    <t>Levels ($ 1000s)</t>
  </si>
  <si>
    <t xml:space="preserve">    (Lotspeich)</t>
  </si>
  <si>
    <t>Support Staff (f)</t>
  </si>
  <si>
    <t xml:space="preserve">* 1995 &amp; 2005 data include only employees on operating and auxiliary budgets. </t>
  </si>
  <si>
    <t xml:space="preserve">* Categories for 1995 &amp; 2005 may not be fully compatible with categories in later years. </t>
  </si>
  <si>
    <t xml:space="preserve">    T &amp; TT = tenured and tenure track</t>
  </si>
  <si>
    <t xml:space="preserve">      approximate calculation of shares, salaries for 2006 were used.</t>
  </si>
  <si>
    <t>(f) Data for support staff salaries in 1995 &amp; 2005 were not available.  To provide an</t>
  </si>
  <si>
    <t xml:space="preserve">  Total </t>
  </si>
  <si>
    <t>EAP+ (a)</t>
  </si>
  <si>
    <t>(b)  Includes Dorm Directors and all Professional, full and part-time.</t>
  </si>
  <si>
    <t xml:space="preserve">  Professional + (b)</t>
  </si>
  <si>
    <t xml:space="preserve">  Dorm Directors (e)</t>
  </si>
  <si>
    <t>n.a.</t>
  </si>
  <si>
    <t xml:space="preserve">  All T &amp; TT Faculty</t>
  </si>
  <si>
    <t xml:space="preserve">      Data for later years include all budgets.</t>
  </si>
  <si>
    <t xml:space="preserve">  (b) EAP + includes executive, administrative, professional, coaches and dorm directors.</t>
  </si>
  <si>
    <t xml:space="preserve">  PT = part-time</t>
  </si>
  <si>
    <t xml:space="preserve">  T &amp; TT = tenured and tenure track</t>
  </si>
  <si>
    <t xml:space="preserve">  One-year Faculty (c)</t>
  </si>
  <si>
    <t xml:space="preserve">  (c) Includes all one-year faculty, fiscal and non-fiscal.  </t>
  </si>
  <si>
    <t xml:space="preserve">       Sometimes these employees are referred to as "special purpose faculty."</t>
  </si>
  <si>
    <t>Percent Changes (%)</t>
  </si>
  <si>
    <t xml:space="preserve">  Levels are in $1000s.</t>
  </si>
  <si>
    <t>Adjusted</t>
  </si>
  <si>
    <t xml:space="preserve">  (d) See memo text for notes on adjustment procedure.</t>
  </si>
  <si>
    <t>2010 (d)</t>
  </si>
  <si>
    <t>Adjustment</t>
  </si>
  <si>
    <t>Factor</t>
  </si>
  <si>
    <t>Unadjusted 2010</t>
  </si>
  <si>
    <t>Adjusted 2010</t>
  </si>
  <si>
    <r>
      <t xml:space="preserve">Table 3.  Spring 2011 ISU Staffing Study -  Changes Using Adjusted Salary Data for 2010 </t>
    </r>
    <r>
      <rPr>
        <sz val="10"/>
        <rFont val="Verdana"/>
        <family val="0"/>
      </rPr>
      <t>(d)</t>
    </r>
  </si>
  <si>
    <t>(d) Includes all non-T &amp; TT faculty:  one year, part-time with and without benefits.</t>
  </si>
  <si>
    <t xml:space="preserve">(c) Includes all T &amp; TT faculty:  academic and fiscal year basis. </t>
  </si>
  <si>
    <t>Table 2.  Spring 2011 ISU Staffing Study - Salary Levels &amp; Shares by Employee Group</t>
  </si>
  <si>
    <t>Table 1.  Spring 2011 ISU Staffing Study -  Filled positions as of 1 October</t>
  </si>
  <si>
    <t>(e) Totals for faculty in 1995 &amp; 2005 may not be on the same basis as in later years.</t>
  </si>
  <si>
    <t xml:space="preserve">  Total (e)</t>
  </si>
  <si>
    <t>Shares (per cent)</t>
  </si>
  <si>
    <t xml:space="preserve">  T &amp; TT (c)</t>
  </si>
  <si>
    <t xml:space="preserve">  Non-T &amp; TT (d)</t>
  </si>
  <si>
    <t xml:space="preserve">  Fiscal Faculty (T &amp; TT)</t>
  </si>
  <si>
    <t>PT = part-time</t>
  </si>
  <si>
    <t>T &amp; TT = tenured and tenure track</t>
  </si>
  <si>
    <t>(a) EAP + includes executive, administrative, professional, coaches and dorm directors.</t>
  </si>
  <si>
    <t xml:space="preserve">  One-year Faculty**</t>
  </si>
  <si>
    <t>06-10</t>
  </si>
  <si>
    <t>FTEs</t>
  </si>
  <si>
    <t>Salaries</t>
  </si>
  <si>
    <t>Average</t>
  </si>
  <si>
    <t>Salary</t>
  </si>
  <si>
    <t>Notes</t>
  </si>
  <si>
    <t>Retirement</t>
  </si>
  <si>
    <t>Contribution</t>
  </si>
  <si>
    <t>Rate</t>
  </si>
  <si>
    <t xml:space="preserve">   Salaries in $1000s.</t>
  </si>
  <si>
    <t xml:space="preserve">Table A. Estimates of Retirement Contribution Rates </t>
  </si>
  <si>
    <t xml:space="preserve">   Employees hired before 1994 </t>
  </si>
  <si>
    <t xml:space="preserve">   Based on 2010 data</t>
  </si>
  <si>
    <t xml:space="preserve">   Only tenured and tenure track faculty.</t>
  </si>
  <si>
    <t xml:space="preserve">  Faculty </t>
  </si>
  <si>
    <t xml:space="preserve">  Fiscal Faculty</t>
  </si>
  <si>
    <t xml:space="preserve">  Professional (a)</t>
  </si>
  <si>
    <t>Total EAP+ (b)</t>
  </si>
  <si>
    <t>Total Faculty</t>
  </si>
  <si>
    <t xml:space="preserve">  (a) Includes Dorm Directors.</t>
  </si>
  <si>
    <t>09-10</t>
  </si>
  <si>
    <t>* 1995 &amp; 2005 data include only employees on operating and auxiliary budgets.  Data for later years include all budgets.</t>
  </si>
  <si>
    <t>** Includes all one-year faculty, fiscal and non-fiscal.  Sometimes these employees are referred to as "special purpose faculty."</t>
  </si>
  <si>
    <t>(e)</t>
  </si>
  <si>
    <t>(e) Beginning in 2010, Dorm Directors are included in Professional category.</t>
  </si>
  <si>
    <t>Total Support Staff</t>
  </si>
  <si>
    <t>08-09</t>
  </si>
  <si>
    <t>06-07</t>
  </si>
  <si>
    <t>(Lotspeich)</t>
  </si>
  <si>
    <t>Levels</t>
  </si>
  <si>
    <t xml:space="preserve">     Exec + Admin</t>
  </si>
  <si>
    <t>1995*</t>
  </si>
  <si>
    <t>I.  No. of Positions  (FTEs)</t>
  </si>
  <si>
    <t>II.  Salary  ($ 1000s)</t>
  </si>
  <si>
    <t xml:space="preserve">* Categories for 1995 &amp; 2005 may not be compatible with categories in later years. </t>
  </si>
  <si>
    <t>Faculty</t>
  </si>
  <si>
    <r>
      <t>Percent Changes</t>
    </r>
    <r>
      <rPr>
        <sz val="10"/>
        <rFont val="Verdana"/>
        <family val="0"/>
      </rPr>
      <t xml:space="preserve"> (%)</t>
    </r>
  </si>
  <si>
    <t>(b) Some column totals may not match sums of item entries due to rounding in the latter.</t>
  </si>
  <si>
    <t xml:space="preserve"> </t>
  </si>
  <si>
    <t>University Total</t>
  </si>
  <si>
    <t>07-08</t>
  </si>
  <si>
    <t>( c) Totals for faculty in 1995 &amp; 2005 may not be on the same basis as in later years.</t>
  </si>
  <si>
    <t>Absolute Changes</t>
  </si>
  <si>
    <t>Category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</si>
</sst>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00"/>
    <numFmt numFmtId="167" formatCode="#,##0.0"/>
    <numFmt numFmtId="168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1" fontId="9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164" fontId="0" fillId="0" borderId="6" xfId="0" applyNumberForma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164" fontId="6" fillId="0" borderId="8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7" fontId="6" fillId="0" borderId="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2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1" xfId="0" applyBorder="1" applyAlignment="1">
      <alignment/>
    </xf>
    <xf numFmtId="164" fontId="9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1" sqref="H31"/>
    </sheetView>
  </sheetViews>
  <sheetFormatPr defaultColWidth="11.00390625" defaultRowHeight="12.75"/>
  <cols>
    <col min="1" max="1" width="20.00390625" style="0" customWidth="1"/>
    <col min="2" max="8" width="7.875" style="0" customWidth="1"/>
    <col min="9" max="12" width="6.25390625" style="0" customWidth="1"/>
    <col min="13" max="13" width="7.125" style="0" customWidth="1"/>
    <col min="14" max="17" width="6.625" style="0" customWidth="1"/>
    <col min="18" max="18" width="7.25390625" style="0" customWidth="1"/>
    <col min="19" max="20" width="6.375" style="0" customWidth="1"/>
    <col min="21" max="21" width="19.375" style="0" customWidth="1"/>
    <col min="22" max="25" width="8.25390625" style="0" customWidth="1"/>
  </cols>
  <sheetData>
    <row r="1" spans="1:2" ht="15.75" customHeight="1">
      <c r="A1" s="1" t="s">
        <v>48</v>
      </c>
      <c r="B1" s="1"/>
    </row>
    <row r="2" spans="1:20" ht="15.75" customHeight="1">
      <c r="A2" t="s">
        <v>87</v>
      </c>
      <c r="B2" s="121" t="s">
        <v>88</v>
      </c>
      <c r="C2" s="120"/>
      <c r="D2" s="120"/>
      <c r="E2" s="120"/>
      <c r="F2" s="120"/>
      <c r="G2" s="120"/>
      <c r="H2" s="122"/>
      <c r="I2" s="119" t="s">
        <v>95</v>
      </c>
      <c r="J2" s="120"/>
      <c r="K2" s="120"/>
      <c r="L2" s="120"/>
      <c r="M2" s="122"/>
      <c r="N2" s="119" t="s">
        <v>101</v>
      </c>
      <c r="O2" s="120"/>
      <c r="P2" s="120"/>
      <c r="Q2" s="120"/>
      <c r="R2" s="120"/>
      <c r="S2" s="49"/>
      <c r="T2" s="49"/>
    </row>
    <row r="3" spans="1:20" ht="15.75" customHeight="1">
      <c r="A3" s="2" t="s">
        <v>102</v>
      </c>
      <c r="B3" s="3" t="s">
        <v>90</v>
      </c>
      <c r="C3" s="4" t="s">
        <v>0</v>
      </c>
      <c r="D3" s="3">
        <v>2006</v>
      </c>
      <c r="E3" s="3">
        <v>2007</v>
      </c>
      <c r="F3" s="3">
        <v>2008</v>
      </c>
      <c r="G3" s="79">
        <v>2009</v>
      </c>
      <c r="H3" s="79">
        <v>2010</v>
      </c>
      <c r="I3" s="99" t="s">
        <v>86</v>
      </c>
      <c r="J3" s="4" t="s">
        <v>99</v>
      </c>
      <c r="K3" s="4" t="s">
        <v>85</v>
      </c>
      <c r="L3" s="4" t="s">
        <v>79</v>
      </c>
      <c r="M3" s="98" t="s">
        <v>59</v>
      </c>
      <c r="N3" s="99" t="s">
        <v>86</v>
      </c>
      <c r="O3" s="4" t="s">
        <v>99</v>
      </c>
      <c r="P3" s="4" t="s">
        <v>85</v>
      </c>
      <c r="Q3" s="4" t="s">
        <v>79</v>
      </c>
      <c r="R3" s="98" t="s">
        <v>59</v>
      </c>
      <c r="S3" s="48"/>
      <c r="T3" s="48"/>
    </row>
    <row r="4" spans="1:20" ht="15.75" customHeight="1">
      <c r="A4" s="5" t="s">
        <v>91</v>
      </c>
      <c r="B4" s="5"/>
      <c r="D4" s="14"/>
      <c r="F4" s="14"/>
      <c r="I4" s="6"/>
      <c r="N4" s="6"/>
      <c r="O4" s="14"/>
      <c r="P4" s="14"/>
      <c r="Q4" s="14"/>
      <c r="R4" s="14"/>
      <c r="S4" s="14"/>
      <c r="T4" s="14"/>
    </row>
    <row r="5" spans="1:20" ht="15.75" customHeight="1">
      <c r="A5" t="s">
        <v>6</v>
      </c>
      <c r="B5" s="30" t="s">
        <v>11</v>
      </c>
      <c r="C5" s="30" t="s">
        <v>11</v>
      </c>
      <c r="D5" s="40">
        <v>34</v>
      </c>
      <c r="E5" s="39">
        <v>32</v>
      </c>
      <c r="F5" s="36">
        <v>35</v>
      </c>
      <c r="G5" s="39">
        <v>39</v>
      </c>
      <c r="H5" s="39">
        <v>38</v>
      </c>
      <c r="I5" s="13">
        <f>100*(E5/D5-1)</f>
        <v>-5.882352941176472</v>
      </c>
      <c r="J5" s="15">
        <f>100*(F5/E5-1)</f>
        <v>9.375</v>
      </c>
      <c r="K5" s="18">
        <f>100*(G5/F5-1)</f>
        <v>11.428571428571432</v>
      </c>
      <c r="L5" s="15">
        <f>100*(H5/G5-1)</f>
        <v>-2.564102564102566</v>
      </c>
      <c r="M5" s="97">
        <f>100*(H5/D5-1)</f>
        <v>11.764705882352944</v>
      </c>
      <c r="N5" s="38">
        <f>E5-D5</f>
        <v>-2</v>
      </c>
      <c r="O5" s="40">
        <f>F5-E5</f>
        <v>3</v>
      </c>
      <c r="P5" s="40">
        <f>G5-F5</f>
        <v>4</v>
      </c>
      <c r="Q5" s="40">
        <f>H5-G5</f>
        <v>-1</v>
      </c>
      <c r="R5" s="92">
        <f>H5-D5</f>
        <v>4</v>
      </c>
      <c r="S5" s="40"/>
      <c r="T5" s="40"/>
    </row>
    <row r="6" spans="1:20" ht="15.75" customHeight="1">
      <c r="A6" t="s">
        <v>1</v>
      </c>
      <c r="B6" s="30" t="s">
        <v>11</v>
      </c>
      <c r="C6" s="30" t="s">
        <v>11</v>
      </c>
      <c r="D6" s="40">
        <v>34</v>
      </c>
      <c r="E6" s="39">
        <v>31</v>
      </c>
      <c r="F6" s="36">
        <v>48</v>
      </c>
      <c r="G6" s="39">
        <v>35</v>
      </c>
      <c r="H6" s="39">
        <v>29</v>
      </c>
      <c r="I6" s="13">
        <f aca="true" t="shared" si="0" ref="I6:J10">100*(E6/D6-1)</f>
        <v>-8.823529411764708</v>
      </c>
      <c r="J6" s="18">
        <f t="shared" si="0"/>
        <v>54.83870967741935</v>
      </c>
      <c r="K6" s="18">
        <f aca="true" t="shared" si="1" ref="K6:L39">100*(G6/F6-1)</f>
        <v>-27.083333333333336</v>
      </c>
      <c r="L6" s="18">
        <f t="shared" si="1"/>
        <v>-17.14285714285714</v>
      </c>
      <c r="M6" s="97">
        <f>100*(H6/D6-1)</f>
        <v>-14.70588235294118</v>
      </c>
      <c r="N6" s="38">
        <f aca="true" t="shared" si="2" ref="N6:O10">E6-D6</f>
        <v>-3</v>
      </c>
      <c r="O6" s="40">
        <f t="shared" si="2"/>
        <v>17</v>
      </c>
      <c r="P6" s="40">
        <f aca="true" t="shared" si="3" ref="P6:Q39">G6-F6</f>
        <v>-13</v>
      </c>
      <c r="Q6" s="40">
        <f t="shared" si="3"/>
        <v>-6</v>
      </c>
      <c r="R6" s="92">
        <f aca="true" t="shared" si="4" ref="R6:R39">H6-D6</f>
        <v>-5</v>
      </c>
      <c r="S6" s="40"/>
      <c r="T6" s="40"/>
    </row>
    <row r="7" spans="1:20" ht="15.75" customHeight="1">
      <c r="A7" t="s">
        <v>89</v>
      </c>
      <c r="B7" s="30" t="s">
        <v>11</v>
      </c>
      <c r="C7" s="30" t="s">
        <v>11</v>
      </c>
      <c r="D7" s="40">
        <f>D5+D6</f>
        <v>68</v>
      </c>
      <c r="E7" s="40">
        <f>E5+E6</f>
        <v>63</v>
      </c>
      <c r="F7" s="36">
        <f>F5+F6</f>
        <v>83</v>
      </c>
      <c r="G7" s="36">
        <f>G5+G6</f>
        <v>74</v>
      </c>
      <c r="H7" s="36">
        <f>H5+H6</f>
        <v>67</v>
      </c>
      <c r="I7" s="13">
        <f t="shared" si="0"/>
        <v>-7.352941176470584</v>
      </c>
      <c r="J7" s="18">
        <f t="shared" si="0"/>
        <v>31.746031746031743</v>
      </c>
      <c r="K7" s="18">
        <f t="shared" si="1"/>
        <v>-10.843373493975905</v>
      </c>
      <c r="L7" s="15">
        <f t="shared" si="1"/>
        <v>-9.459459459459463</v>
      </c>
      <c r="M7" s="81">
        <f>100*(H7/D7-1)</f>
        <v>-1.4705882352941124</v>
      </c>
      <c r="N7" s="38">
        <f t="shared" si="2"/>
        <v>-5</v>
      </c>
      <c r="O7" s="40">
        <f t="shared" si="2"/>
        <v>20</v>
      </c>
      <c r="P7" s="40">
        <f t="shared" si="3"/>
        <v>-9</v>
      </c>
      <c r="Q7" s="40">
        <f t="shared" si="3"/>
        <v>-7</v>
      </c>
      <c r="R7" s="92">
        <f t="shared" si="4"/>
        <v>-1</v>
      </c>
      <c r="S7" s="40"/>
      <c r="T7" s="40"/>
    </row>
    <row r="8" spans="1:20" ht="15.75" customHeight="1">
      <c r="A8" t="s">
        <v>3</v>
      </c>
      <c r="B8" s="62">
        <v>21</v>
      </c>
      <c r="C8" s="62">
        <v>27</v>
      </c>
      <c r="D8" s="43">
        <v>32</v>
      </c>
      <c r="E8" s="62">
        <v>30</v>
      </c>
      <c r="F8" s="43">
        <v>30</v>
      </c>
      <c r="G8" s="62">
        <v>30</v>
      </c>
      <c r="H8" s="62">
        <v>30</v>
      </c>
      <c r="I8" s="13">
        <f t="shared" si="0"/>
        <v>-6.25</v>
      </c>
      <c r="J8" s="15">
        <f t="shared" si="0"/>
        <v>0</v>
      </c>
      <c r="K8" s="15">
        <f t="shared" si="1"/>
        <v>0</v>
      </c>
      <c r="L8" s="15">
        <f t="shared" si="1"/>
        <v>0</v>
      </c>
      <c r="M8" s="81">
        <f>100*(H8/D8-1)</f>
        <v>-6.25</v>
      </c>
      <c r="N8" s="38">
        <f t="shared" si="2"/>
        <v>-2</v>
      </c>
      <c r="O8" s="40">
        <f t="shared" si="2"/>
        <v>0</v>
      </c>
      <c r="P8" s="40">
        <f t="shared" si="3"/>
        <v>0</v>
      </c>
      <c r="Q8" s="40">
        <f t="shared" si="3"/>
        <v>0</v>
      </c>
      <c r="R8" s="92">
        <f t="shared" si="4"/>
        <v>-2</v>
      </c>
      <c r="S8" s="40"/>
      <c r="T8" s="40"/>
    </row>
    <row r="9" spans="1:20" ht="15.75" customHeight="1">
      <c r="A9" t="s">
        <v>25</v>
      </c>
      <c r="B9" s="64" t="s">
        <v>11</v>
      </c>
      <c r="C9" s="64" t="s">
        <v>11</v>
      </c>
      <c r="D9" s="43">
        <v>3</v>
      </c>
      <c r="E9" s="62">
        <v>4</v>
      </c>
      <c r="F9" s="43">
        <v>5</v>
      </c>
      <c r="G9" s="39">
        <v>5</v>
      </c>
      <c r="H9" s="64" t="s">
        <v>82</v>
      </c>
      <c r="I9" s="19">
        <f t="shared" si="0"/>
        <v>33.33333333333333</v>
      </c>
      <c r="J9" s="18">
        <f t="shared" si="0"/>
        <v>25</v>
      </c>
      <c r="K9" s="15">
        <f t="shared" si="1"/>
        <v>0</v>
      </c>
      <c r="L9" s="64" t="s">
        <v>11</v>
      </c>
      <c r="M9" s="64" t="s">
        <v>11</v>
      </c>
      <c r="N9" s="38">
        <f t="shared" si="2"/>
        <v>1</v>
      </c>
      <c r="O9" s="40">
        <f t="shared" si="2"/>
        <v>1</v>
      </c>
      <c r="P9" s="40">
        <f t="shared" si="3"/>
        <v>0</v>
      </c>
      <c r="Q9" s="64" t="s">
        <v>11</v>
      </c>
      <c r="R9" s="64" t="s">
        <v>11</v>
      </c>
      <c r="S9" s="40"/>
      <c r="T9" s="40"/>
    </row>
    <row r="10" spans="1:20" ht="15.75" customHeight="1">
      <c r="A10" t="s">
        <v>7</v>
      </c>
      <c r="B10" s="64" t="s">
        <v>11</v>
      </c>
      <c r="C10" s="64" t="s">
        <v>11</v>
      </c>
      <c r="D10" s="42">
        <v>328.98</v>
      </c>
      <c r="E10" s="62">
        <v>329.48</v>
      </c>
      <c r="F10" s="43">
        <v>317.6</v>
      </c>
      <c r="G10" s="39">
        <v>335.6</v>
      </c>
      <c r="H10" s="39">
        <v>302.6</v>
      </c>
      <c r="I10" s="13">
        <f t="shared" si="0"/>
        <v>0.15198492309562717</v>
      </c>
      <c r="J10" s="15">
        <f t="shared" si="0"/>
        <v>-3.6056816802233826</v>
      </c>
      <c r="K10" s="15">
        <f t="shared" si="1"/>
        <v>5.667506297229208</v>
      </c>
      <c r="L10" s="15">
        <f t="shared" si="1"/>
        <v>-9.833134684147794</v>
      </c>
      <c r="M10" s="82">
        <f aca="true" t="shared" si="5" ref="M10:M39">100*(H10/D10-1)</f>
        <v>-8.01872454252538</v>
      </c>
      <c r="N10" s="38">
        <f t="shared" si="2"/>
        <v>0.5</v>
      </c>
      <c r="O10" s="40">
        <f t="shared" si="2"/>
        <v>-11.879999999999995</v>
      </c>
      <c r="P10" s="40">
        <f t="shared" si="3"/>
        <v>18</v>
      </c>
      <c r="Q10" s="40">
        <f t="shared" si="3"/>
        <v>-33</v>
      </c>
      <c r="R10" s="93">
        <f t="shared" si="4"/>
        <v>-26.379999999999995</v>
      </c>
      <c r="S10" s="40"/>
      <c r="T10" s="40"/>
    </row>
    <row r="11" spans="1:20" ht="15.75" customHeight="1">
      <c r="A11" t="s">
        <v>8</v>
      </c>
      <c r="B11" s="64" t="s">
        <v>11</v>
      </c>
      <c r="C11" s="64" t="s">
        <v>11</v>
      </c>
      <c r="D11" s="65" t="s">
        <v>11</v>
      </c>
      <c r="E11" s="62">
        <v>14</v>
      </c>
      <c r="F11" s="43">
        <v>12.75</v>
      </c>
      <c r="G11" s="39">
        <v>14.3</v>
      </c>
      <c r="H11" s="39">
        <v>18</v>
      </c>
      <c r="I11" s="6"/>
      <c r="J11" s="15">
        <f aca="true" t="shared" si="6" ref="J11:J21">100*(F11/E11-1)</f>
        <v>-8.92857142857143</v>
      </c>
      <c r="K11" s="18">
        <f t="shared" si="1"/>
        <v>12.15686274509804</v>
      </c>
      <c r="L11" s="18">
        <f t="shared" si="1"/>
        <v>25.874125874125873</v>
      </c>
      <c r="M11" s="65" t="s">
        <v>26</v>
      </c>
      <c r="N11" s="38"/>
      <c r="O11" s="40">
        <f aca="true" t="shared" si="7" ref="O11:O21">F11-E11</f>
        <v>-1.25</v>
      </c>
      <c r="P11" s="40">
        <f t="shared" si="3"/>
        <v>1.5500000000000007</v>
      </c>
      <c r="Q11" s="40">
        <f t="shared" si="3"/>
        <v>3.6999999999999993</v>
      </c>
      <c r="R11" s="64" t="s">
        <v>11</v>
      </c>
      <c r="S11" s="40"/>
      <c r="T11" s="40"/>
    </row>
    <row r="12" spans="1:20" ht="15.75" customHeight="1">
      <c r="A12" s="24" t="s">
        <v>5</v>
      </c>
      <c r="B12" s="63">
        <v>323.1</v>
      </c>
      <c r="C12" s="63">
        <v>381.8</v>
      </c>
      <c r="D12" s="37">
        <f>SUM(D7:D11)</f>
        <v>431.98</v>
      </c>
      <c r="E12" s="37">
        <f>SUM(E7:E11)</f>
        <v>440.48</v>
      </c>
      <c r="F12" s="37">
        <f>SUM(F7:F11)</f>
        <v>448.35</v>
      </c>
      <c r="G12" s="37">
        <f>SUM(G7:G11)</f>
        <v>458.90000000000003</v>
      </c>
      <c r="H12" s="37">
        <f>SUM(H7:H11)</f>
        <v>417.6</v>
      </c>
      <c r="I12" s="100">
        <f>100*(E12/D12-1)</f>
        <v>1.967683689059685</v>
      </c>
      <c r="J12" s="16">
        <f t="shared" si="6"/>
        <v>1.786687250272423</v>
      </c>
      <c r="K12" s="16">
        <f t="shared" si="1"/>
        <v>2.353072376491583</v>
      </c>
      <c r="L12" s="16">
        <f t="shared" si="1"/>
        <v>-8.999782087600783</v>
      </c>
      <c r="M12" s="104">
        <f t="shared" si="5"/>
        <v>-3.3288578174915484</v>
      </c>
      <c r="N12" s="44">
        <f>E12-D12</f>
        <v>8.5</v>
      </c>
      <c r="O12" s="35">
        <f t="shared" si="7"/>
        <v>7.8700000000000045</v>
      </c>
      <c r="P12" s="35">
        <f t="shared" si="3"/>
        <v>10.550000000000011</v>
      </c>
      <c r="Q12" s="35">
        <f t="shared" si="3"/>
        <v>-41.30000000000001</v>
      </c>
      <c r="R12" s="35">
        <f t="shared" si="4"/>
        <v>-14.379999999999995</v>
      </c>
      <c r="S12" s="40"/>
      <c r="T12" s="40"/>
    </row>
    <row r="13" spans="1:20" ht="15.75" customHeight="1">
      <c r="A13" t="s">
        <v>9</v>
      </c>
      <c r="B13" s="62">
        <v>535</v>
      </c>
      <c r="C13" s="62">
        <v>441.19</v>
      </c>
      <c r="D13" s="42">
        <v>395.75</v>
      </c>
      <c r="E13" s="62">
        <v>392.75</v>
      </c>
      <c r="F13" s="43">
        <v>380.75</v>
      </c>
      <c r="G13" s="62">
        <v>382.8</v>
      </c>
      <c r="H13" s="62">
        <v>363.64</v>
      </c>
      <c r="I13" s="13">
        <f>100*(E13/D13-1)</f>
        <v>-0.758054327226787</v>
      </c>
      <c r="J13" s="15">
        <f t="shared" si="6"/>
        <v>-3.055378739656267</v>
      </c>
      <c r="K13" s="15">
        <f t="shared" si="1"/>
        <v>0.538411030860142</v>
      </c>
      <c r="L13" s="15">
        <f t="shared" si="1"/>
        <v>-5.0052246603970785</v>
      </c>
      <c r="M13" s="81">
        <f t="shared" si="5"/>
        <v>-8.11370814908402</v>
      </c>
      <c r="N13" s="38">
        <f>E13-D13</f>
        <v>-3</v>
      </c>
      <c r="O13" s="40">
        <f t="shared" si="7"/>
        <v>-12</v>
      </c>
      <c r="P13" s="40">
        <f t="shared" si="3"/>
        <v>2.0500000000000114</v>
      </c>
      <c r="Q13" s="40">
        <f t="shared" si="3"/>
        <v>-19.160000000000025</v>
      </c>
      <c r="R13" s="40">
        <f t="shared" si="4"/>
        <v>-32.110000000000014</v>
      </c>
      <c r="S13" s="40"/>
      <c r="T13" s="40"/>
    </row>
    <row r="14" spans="1:20" ht="15.75" customHeight="1">
      <c r="A14" t="s">
        <v>54</v>
      </c>
      <c r="B14" s="64" t="s">
        <v>11</v>
      </c>
      <c r="C14" s="64" t="s">
        <v>11</v>
      </c>
      <c r="D14" s="42">
        <v>22</v>
      </c>
      <c r="E14" s="62">
        <v>23</v>
      </c>
      <c r="F14" s="43">
        <v>24</v>
      </c>
      <c r="G14" s="39">
        <v>22</v>
      </c>
      <c r="H14" s="39">
        <v>26</v>
      </c>
      <c r="I14" s="13">
        <f aca="true" t="shared" si="8" ref="I14:I21">100*(E14/D14-1)</f>
        <v>4.545454545454541</v>
      </c>
      <c r="J14" s="15">
        <f t="shared" si="6"/>
        <v>4.347826086956519</v>
      </c>
      <c r="K14" s="15">
        <f t="shared" si="1"/>
        <v>-8.333333333333337</v>
      </c>
      <c r="L14" s="18">
        <f t="shared" si="1"/>
        <v>18.181818181818187</v>
      </c>
      <c r="M14" s="97">
        <f t="shared" si="5"/>
        <v>18.181818181818187</v>
      </c>
      <c r="N14" s="38">
        <f aca="true" t="shared" si="9" ref="N14:N21">E14-D14</f>
        <v>1</v>
      </c>
      <c r="O14" s="40">
        <f t="shared" si="7"/>
        <v>1</v>
      </c>
      <c r="P14" s="40">
        <f t="shared" si="3"/>
        <v>-2</v>
      </c>
      <c r="Q14" s="40">
        <f t="shared" si="3"/>
        <v>4</v>
      </c>
      <c r="R14" s="40">
        <f t="shared" si="4"/>
        <v>4</v>
      </c>
      <c r="S14" s="78"/>
      <c r="T14" s="40"/>
    </row>
    <row r="15" spans="1:20" ht="15.75" customHeight="1">
      <c r="A15" s="84" t="s">
        <v>27</v>
      </c>
      <c r="B15" s="85" t="s">
        <v>11</v>
      </c>
      <c r="C15" s="85" t="s">
        <v>11</v>
      </c>
      <c r="D15" s="86">
        <f>D13+D14</f>
        <v>417.75</v>
      </c>
      <c r="E15" s="86">
        <f>E13+E14</f>
        <v>415.75</v>
      </c>
      <c r="F15" s="86">
        <f>F13+F14</f>
        <v>404.75</v>
      </c>
      <c r="G15" s="86">
        <f>G13+G14</f>
        <v>404.8</v>
      </c>
      <c r="H15" s="86">
        <f>H13+H14</f>
        <v>389.64</v>
      </c>
      <c r="I15" s="87">
        <f>100*(E15/D15-1)</f>
        <v>-0.4787552363853975</v>
      </c>
      <c r="J15" s="88">
        <f>100*(F15/E15-1)</f>
        <v>-2.645820805772703</v>
      </c>
      <c r="K15" s="88">
        <f>100*(G15/F15-1)</f>
        <v>0.01235330450894967</v>
      </c>
      <c r="L15" s="88">
        <f>100*(H15/G15-1)</f>
        <v>-3.7450592885375555</v>
      </c>
      <c r="M15" s="88">
        <f>100*(H15/D15-1)</f>
        <v>-6.728904847396777</v>
      </c>
      <c r="N15" s="89">
        <f>E15-D15</f>
        <v>-2</v>
      </c>
      <c r="O15" s="90">
        <f>F15-E15</f>
        <v>-11</v>
      </c>
      <c r="P15" s="90">
        <f>G15-F15</f>
        <v>0.05000000000001137</v>
      </c>
      <c r="Q15" s="90">
        <f>H15-G15</f>
        <v>-15.160000000000025</v>
      </c>
      <c r="R15" s="90">
        <f t="shared" si="4"/>
        <v>-28.110000000000014</v>
      </c>
      <c r="S15" s="78"/>
      <c r="T15" s="40"/>
    </row>
    <row r="16" spans="1:20" ht="15.75" customHeight="1">
      <c r="A16" t="s">
        <v>10</v>
      </c>
      <c r="B16" s="64" t="s">
        <v>11</v>
      </c>
      <c r="C16" s="62">
        <v>40.55</v>
      </c>
      <c r="D16" s="43">
        <v>55.61</v>
      </c>
      <c r="E16" s="62">
        <v>64.99</v>
      </c>
      <c r="F16" s="43">
        <v>59.96</v>
      </c>
      <c r="G16">
        <v>57.9</v>
      </c>
      <c r="H16">
        <v>87.7</v>
      </c>
      <c r="I16" s="19">
        <f t="shared" si="8"/>
        <v>16.86746987951806</v>
      </c>
      <c r="J16" s="15">
        <f t="shared" si="6"/>
        <v>-7.739652254192942</v>
      </c>
      <c r="K16" s="15">
        <f t="shared" si="1"/>
        <v>-3.435623749166117</v>
      </c>
      <c r="L16" s="18">
        <f t="shared" si="1"/>
        <v>51.46804835924008</v>
      </c>
      <c r="M16" s="97">
        <f t="shared" si="5"/>
        <v>57.70544866031291</v>
      </c>
      <c r="N16" s="38">
        <f t="shared" si="9"/>
        <v>9.379999999999995</v>
      </c>
      <c r="O16" s="40">
        <f t="shared" si="7"/>
        <v>-5.029999999999994</v>
      </c>
      <c r="P16" s="40">
        <f t="shared" si="3"/>
        <v>-2.0600000000000023</v>
      </c>
      <c r="Q16" s="40">
        <f t="shared" si="3"/>
        <v>29.800000000000004</v>
      </c>
      <c r="R16" s="40">
        <f t="shared" si="4"/>
        <v>32.09</v>
      </c>
      <c r="S16" s="40"/>
      <c r="T16" s="40"/>
    </row>
    <row r="17" spans="1:20" ht="15.75" customHeight="1">
      <c r="A17" t="s">
        <v>12</v>
      </c>
      <c r="B17" s="64" t="s">
        <v>11</v>
      </c>
      <c r="C17" s="64" t="s">
        <v>11</v>
      </c>
      <c r="D17" s="43">
        <v>42.67</v>
      </c>
      <c r="E17" s="62">
        <v>50</v>
      </c>
      <c r="F17" s="43">
        <v>42.75</v>
      </c>
      <c r="G17">
        <v>53.4</v>
      </c>
      <c r="H17">
        <v>69.8</v>
      </c>
      <c r="I17" s="19">
        <f t="shared" si="8"/>
        <v>17.178345441762353</v>
      </c>
      <c r="J17" s="18">
        <f t="shared" si="6"/>
        <v>-14.500000000000002</v>
      </c>
      <c r="K17" s="18">
        <f t="shared" si="1"/>
        <v>24.912280701754376</v>
      </c>
      <c r="L17" s="18">
        <f t="shared" si="1"/>
        <v>30.711610486891395</v>
      </c>
      <c r="M17" s="97">
        <f t="shared" si="5"/>
        <v>63.58097023670024</v>
      </c>
      <c r="N17" s="38">
        <f t="shared" si="9"/>
        <v>7.329999999999998</v>
      </c>
      <c r="O17" s="40">
        <f t="shared" si="7"/>
        <v>-7.25</v>
      </c>
      <c r="P17" s="40">
        <f t="shared" si="3"/>
        <v>10.649999999999999</v>
      </c>
      <c r="Q17" s="40">
        <f t="shared" si="3"/>
        <v>16.4</v>
      </c>
      <c r="R17" s="40">
        <f t="shared" si="4"/>
        <v>27.129999999999995</v>
      </c>
      <c r="S17" s="40"/>
      <c r="T17" s="40"/>
    </row>
    <row r="18" spans="1:20" ht="15.75" customHeight="1">
      <c r="A18" t="s">
        <v>58</v>
      </c>
      <c r="B18" s="62">
        <v>37</v>
      </c>
      <c r="C18" s="62">
        <v>74</v>
      </c>
      <c r="D18" s="42">
        <v>55.5</v>
      </c>
      <c r="E18" s="62">
        <v>53</v>
      </c>
      <c r="F18" s="43">
        <v>52</v>
      </c>
      <c r="G18" s="62">
        <v>45</v>
      </c>
      <c r="H18" s="62">
        <v>48</v>
      </c>
      <c r="I18" s="13">
        <f t="shared" si="8"/>
        <v>-4.504504504504503</v>
      </c>
      <c r="J18" s="15">
        <f t="shared" si="6"/>
        <v>-1.8867924528301883</v>
      </c>
      <c r="K18" s="18">
        <f t="shared" si="1"/>
        <v>-13.461538461538458</v>
      </c>
      <c r="L18" s="15">
        <f t="shared" si="1"/>
        <v>6.666666666666665</v>
      </c>
      <c r="M18" s="97">
        <f t="shared" si="5"/>
        <v>-13.513513513513509</v>
      </c>
      <c r="N18" s="38">
        <f t="shared" si="9"/>
        <v>-2.5</v>
      </c>
      <c r="O18" s="40">
        <f t="shared" si="7"/>
        <v>-1</v>
      </c>
      <c r="P18" s="40">
        <f t="shared" si="3"/>
        <v>-7</v>
      </c>
      <c r="Q18" s="40">
        <f t="shared" si="3"/>
        <v>3</v>
      </c>
      <c r="R18" s="40">
        <f t="shared" si="4"/>
        <v>-7.5</v>
      </c>
      <c r="S18" s="40"/>
      <c r="T18" s="40"/>
    </row>
    <row r="19" spans="1:20" ht="15.75" customHeight="1">
      <c r="A19" s="2" t="s">
        <v>2</v>
      </c>
      <c r="B19" s="63">
        <f>SUM(B13:B18)</f>
        <v>572</v>
      </c>
      <c r="C19" s="63">
        <f>SUM(C13:C18)</f>
        <v>555.74</v>
      </c>
      <c r="D19" s="63">
        <f>SUM(D15:D18)</f>
        <v>571.53</v>
      </c>
      <c r="E19" s="63">
        <f>SUM(E15:E18)</f>
        <v>583.74</v>
      </c>
      <c r="F19" s="63">
        <f>SUM(F15:F18)</f>
        <v>559.46</v>
      </c>
      <c r="G19" s="63">
        <f>SUM(G15:G18)</f>
        <v>561.1</v>
      </c>
      <c r="H19" s="63">
        <f>SUM(H15:H18)</f>
        <v>595.14</v>
      </c>
      <c r="I19" s="100">
        <f t="shared" si="8"/>
        <v>2.136370794184028</v>
      </c>
      <c r="J19" s="16">
        <f t="shared" si="6"/>
        <v>-4.1593860280261685</v>
      </c>
      <c r="K19" s="16">
        <f t="shared" si="1"/>
        <v>0.2931398133914742</v>
      </c>
      <c r="L19" s="16">
        <f t="shared" si="1"/>
        <v>6.066654785243264</v>
      </c>
      <c r="M19" s="16">
        <f t="shared" si="5"/>
        <v>4.131016744527849</v>
      </c>
      <c r="N19" s="44">
        <f t="shared" si="9"/>
        <v>12.210000000000036</v>
      </c>
      <c r="O19" s="35">
        <f t="shared" si="7"/>
        <v>-24.279999999999973</v>
      </c>
      <c r="P19" s="35">
        <f t="shared" si="3"/>
        <v>1.6399999999999864</v>
      </c>
      <c r="Q19" s="35">
        <f t="shared" si="3"/>
        <v>34.039999999999964</v>
      </c>
      <c r="R19" s="35">
        <f t="shared" si="4"/>
        <v>23.610000000000014</v>
      </c>
      <c r="S19" s="40"/>
      <c r="T19" s="40"/>
    </row>
    <row r="20" spans="1:20" ht="15.75" customHeight="1">
      <c r="A20" s="50" t="s">
        <v>84</v>
      </c>
      <c r="B20" s="51" t="s">
        <v>11</v>
      </c>
      <c r="C20" s="51" t="s">
        <v>11</v>
      </c>
      <c r="D20" s="37">
        <v>718</v>
      </c>
      <c r="E20" s="53">
        <v>691.08</v>
      </c>
      <c r="F20" s="61">
        <v>701.51</v>
      </c>
      <c r="G20" s="2">
        <v>686.6</v>
      </c>
      <c r="H20" s="53">
        <v>577.93</v>
      </c>
      <c r="I20" s="101">
        <f t="shared" si="8"/>
        <v>-3.7493036211699082</v>
      </c>
      <c r="J20" s="52">
        <f t="shared" si="6"/>
        <v>1.5092319268391385</v>
      </c>
      <c r="K20" s="16">
        <f t="shared" si="1"/>
        <v>-2.125415175834977</v>
      </c>
      <c r="L20" s="21">
        <f t="shared" si="1"/>
        <v>-15.827264782988648</v>
      </c>
      <c r="M20" s="21">
        <f t="shared" si="5"/>
        <v>-19.508356545961014</v>
      </c>
      <c r="N20" s="44">
        <f t="shared" si="9"/>
        <v>-26.91999999999996</v>
      </c>
      <c r="O20" s="35">
        <f t="shared" si="7"/>
        <v>10.42999999999995</v>
      </c>
      <c r="P20" s="35">
        <f t="shared" si="3"/>
        <v>-14.909999999999968</v>
      </c>
      <c r="Q20" s="35">
        <f t="shared" si="3"/>
        <v>-108.67000000000007</v>
      </c>
      <c r="R20" s="35">
        <f t="shared" si="4"/>
        <v>-140.07000000000005</v>
      </c>
      <c r="S20" s="40"/>
      <c r="T20" s="40"/>
    </row>
    <row r="21" spans="1:20" ht="18" customHeight="1" thickBot="1">
      <c r="A21" s="54" t="s">
        <v>98</v>
      </c>
      <c r="B21" s="66" t="s">
        <v>11</v>
      </c>
      <c r="C21" s="66" t="s">
        <v>11</v>
      </c>
      <c r="D21" s="69">
        <f>D12+D19+D20</f>
        <v>1721.51</v>
      </c>
      <c r="E21" s="69">
        <f>E12+E19+E20</f>
        <v>1715.3000000000002</v>
      </c>
      <c r="F21" s="69">
        <f>F12+F19+F20</f>
        <v>1709.3200000000002</v>
      </c>
      <c r="G21" s="69">
        <f>G12+G19+G20</f>
        <v>1706.6</v>
      </c>
      <c r="H21" s="69">
        <f>H12+H19+H20</f>
        <v>1590.67</v>
      </c>
      <c r="I21" s="102">
        <f t="shared" si="8"/>
        <v>-0.36072982439833146</v>
      </c>
      <c r="J21" s="58">
        <f t="shared" si="6"/>
        <v>-0.34862706232146046</v>
      </c>
      <c r="K21" s="68">
        <f t="shared" si="1"/>
        <v>-0.15912760629959166</v>
      </c>
      <c r="L21" s="68">
        <f t="shared" si="1"/>
        <v>-6.793038790577743</v>
      </c>
      <c r="M21" s="68">
        <f t="shared" si="5"/>
        <v>-7.600304383942003</v>
      </c>
      <c r="N21" s="105">
        <f t="shared" si="9"/>
        <v>-6.209999999999809</v>
      </c>
      <c r="O21" s="41">
        <f t="shared" si="7"/>
        <v>-5.980000000000018</v>
      </c>
      <c r="P21" s="41">
        <f t="shared" si="3"/>
        <v>-2.7200000000002547</v>
      </c>
      <c r="Q21" s="41">
        <f t="shared" si="3"/>
        <v>-115.92999999999984</v>
      </c>
      <c r="R21" s="41">
        <f t="shared" si="4"/>
        <v>-130.83999999999992</v>
      </c>
      <c r="S21" s="40"/>
      <c r="T21" s="40"/>
    </row>
    <row r="22" spans="1:20" ht="18.75" customHeight="1" thickTop="1">
      <c r="A22" s="5" t="s">
        <v>92</v>
      </c>
      <c r="B22" s="31"/>
      <c r="C22" s="32"/>
      <c r="D22" s="14"/>
      <c r="I22" s="6"/>
      <c r="N22" s="6"/>
      <c r="O22" s="14"/>
      <c r="P22" s="14"/>
      <c r="Q22" s="14"/>
      <c r="R22" s="14">
        <f t="shared" si="4"/>
        <v>0</v>
      </c>
      <c r="S22" s="14"/>
      <c r="T22" s="14"/>
    </row>
    <row r="23" spans="1:20" ht="15.75" customHeight="1">
      <c r="A23" t="s">
        <v>6</v>
      </c>
      <c r="B23" s="30" t="s">
        <v>11</v>
      </c>
      <c r="C23" s="30" t="s">
        <v>11</v>
      </c>
      <c r="D23" s="17">
        <v>3933.274</v>
      </c>
      <c r="E23" s="10">
        <v>3906.747</v>
      </c>
      <c r="F23" s="25">
        <v>4575.999</v>
      </c>
      <c r="G23" s="10">
        <v>4779</v>
      </c>
      <c r="H23" s="10">
        <v>4791.466</v>
      </c>
      <c r="I23" s="13">
        <f aca="true" t="shared" si="10" ref="I23:J28">100*(E23/D23-1)</f>
        <v>-0.6744254277734063</v>
      </c>
      <c r="J23" s="18">
        <f t="shared" si="10"/>
        <v>17.130671630387127</v>
      </c>
      <c r="K23" s="15">
        <f t="shared" si="1"/>
        <v>4.436211633787512</v>
      </c>
      <c r="L23" s="15">
        <f t="shared" si="1"/>
        <v>0.26084955011509425</v>
      </c>
      <c r="M23" s="18">
        <f t="shared" si="5"/>
        <v>21.818769808561523</v>
      </c>
      <c r="N23" s="11">
        <f aca="true" t="shared" si="11" ref="N23:O28">E23-D23</f>
        <v>-26.527000000000044</v>
      </c>
      <c r="O23" s="17">
        <f t="shared" si="11"/>
        <v>669.252</v>
      </c>
      <c r="P23" s="17">
        <f t="shared" si="3"/>
        <v>203.0010000000002</v>
      </c>
      <c r="Q23" s="17">
        <f t="shared" si="3"/>
        <v>12.46600000000035</v>
      </c>
      <c r="R23" s="17">
        <f t="shared" si="4"/>
        <v>858.1920000000005</v>
      </c>
      <c r="S23" s="45"/>
      <c r="T23" s="45"/>
    </row>
    <row r="24" spans="1:20" ht="15.75" customHeight="1">
      <c r="A24" t="s">
        <v>1</v>
      </c>
      <c r="B24" s="30" t="s">
        <v>11</v>
      </c>
      <c r="C24" s="30" t="s">
        <v>11</v>
      </c>
      <c r="D24" s="17">
        <v>2641.204</v>
      </c>
      <c r="E24" s="10">
        <v>2558.811</v>
      </c>
      <c r="F24" s="25">
        <v>3774.638</v>
      </c>
      <c r="G24" s="10">
        <v>2890</v>
      </c>
      <c r="H24" s="10">
        <v>2252.979</v>
      </c>
      <c r="I24" s="13">
        <f t="shared" si="10"/>
        <v>-3.119524277564323</v>
      </c>
      <c r="J24" s="18">
        <f t="shared" si="10"/>
        <v>47.51531082209666</v>
      </c>
      <c r="K24" s="18">
        <f t="shared" si="1"/>
        <v>-23.436366613169255</v>
      </c>
      <c r="L24" s="18">
        <f t="shared" si="1"/>
        <v>-22.0422491349481</v>
      </c>
      <c r="M24" s="18">
        <f t="shared" si="5"/>
        <v>-14.698788885674874</v>
      </c>
      <c r="N24" s="11">
        <f t="shared" si="11"/>
        <v>-82.39300000000003</v>
      </c>
      <c r="O24" s="17">
        <f t="shared" si="11"/>
        <v>1215.8269999999998</v>
      </c>
      <c r="P24" s="17">
        <f t="shared" si="3"/>
        <v>-884.6379999999999</v>
      </c>
      <c r="Q24" s="17">
        <f t="shared" si="3"/>
        <v>-637.0210000000002</v>
      </c>
      <c r="R24" s="17">
        <f t="shared" si="4"/>
        <v>-388.22500000000036</v>
      </c>
      <c r="S24" s="45"/>
      <c r="T24" s="45"/>
    </row>
    <row r="25" spans="1:20" ht="15.75" customHeight="1">
      <c r="A25" t="s">
        <v>89</v>
      </c>
      <c r="B25" s="30" t="s">
        <v>11</v>
      </c>
      <c r="C25" s="30" t="s">
        <v>11</v>
      </c>
      <c r="D25" s="17">
        <f>D23+D24</f>
        <v>6574.478</v>
      </c>
      <c r="E25" s="17">
        <f>E23+E24</f>
        <v>6465.558</v>
      </c>
      <c r="F25" s="25">
        <f>F23+F24</f>
        <v>8350.636999999999</v>
      </c>
      <c r="G25" s="25">
        <f>G23+G24</f>
        <v>7669</v>
      </c>
      <c r="H25" s="25">
        <f>H23+H24</f>
        <v>7044.445</v>
      </c>
      <c r="I25" s="13">
        <f t="shared" si="10"/>
        <v>-1.6567094756420264</v>
      </c>
      <c r="J25" s="18">
        <f t="shared" si="10"/>
        <v>29.15570473577067</v>
      </c>
      <c r="K25" s="15">
        <f t="shared" si="1"/>
        <v>-8.162694654311986</v>
      </c>
      <c r="L25" s="15">
        <f t="shared" si="1"/>
        <v>-8.143890989698788</v>
      </c>
      <c r="M25" s="15">
        <f t="shared" si="5"/>
        <v>7.148354591801809</v>
      </c>
      <c r="N25" s="11">
        <f t="shared" si="11"/>
        <v>-108.92000000000007</v>
      </c>
      <c r="O25" s="17">
        <f t="shared" si="11"/>
        <v>1885.0789999999988</v>
      </c>
      <c r="P25" s="17">
        <f t="shared" si="3"/>
        <v>-681.6369999999988</v>
      </c>
      <c r="Q25" s="17">
        <f t="shared" si="3"/>
        <v>-624.5550000000003</v>
      </c>
      <c r="R25" s="17">
        <f t="shared" si="4"/>
        <v>469.96699999999964</v>
      </c>
      <c r="S25" s="17"/>
      <c r="T25" s="17"/>
    </row>
    <row r="26" spans="1:20" ht="15.75" customHeight="1">
      <c r="A26" t="s">
        <v>3</v>
      </c>
      <c r="B26" s="29">
        <v>691.617</v>
      </c>
      <c r="C26" s="29">
        <v>1255.962</v>
      </c>
      <c r="D26" s="17">
        <v>1484.097</v>
      </c>
      <c r="E26" s="10">
        <v>1441.234</v>
      </c>
      <c r="F26" s="25">
        <v>1536.958</v>
      </c>
      <c r="G26" s="10">
        <v>1555</v>
      </c>
      <c r="H26" s="10">
        <v>1558.959</v>
      </c>
      <c r="I26" s="13">
        <f t="shared" si="10"/>
        <v>-2.8881535371340306</v>
      </c>
      <c r="J26" s="15">
        <f t="shared" si="10"/>
        <v>6.641808339242639</v>
      </c>
      <c r="K26" s="15">
        <f t="shared" si="1"/>
        <v>1.1738772302170908</v>
      </c>
      <c r="L26" s="15">
        <f t="shared" si="1"/>
        <v>0.25459807073955343</v>
      </c>
      <c r="M26" s="15">
        <f t="shared" si="5"/>
        <v>5.044279450736711</v>
      </c>
      <c r="N26" s="11">
        <f t="shared" si="11"/>
        <v>-42.863000000000056</v>
      </c>
      <c r="O26" s="17">
        <f t="shared" si="11"/>
        <v>95.72400000000016</v>
      </c>
      <c r="P26" s="17">
        <f t="shared" si="3"/>
        <v>18.041999999999916</v>
      </c>
      <c r="Q26" s="17">
        <f t="shared" si="3"/>
        <v>3.95900000000006</v>
      </c>
      <c r="R26" s="17">
        <f t="shared" si="4"/>
        <v>74.86200000000008</v>
      </c>
      <c r="S26" s="17"/>
      <c r="T26" s="17"/>
    </row>
    <row r="27" spans="1:20" ht="15.75" customHeight="1">
      <c r="A27" t="s">
        <v>25</v>
      </c>
      <c r="B27" s="30" t="s">
        <v>11</v>
      </c>
      <c r="C27" s="30" t="s">
        <v>11</v>
      </c>
      <c r="D27" s="17">
        <v>73.718</v>
      </c>
      <c r="E27" s="10">
        <v>99.686</v>
      </c>
      <c r="F27" s="25">
        <v>126.033</v>
      </c>
      <c r="G27" s="10">
        <v>125</v>
      </c>
      <c r="H27" s="64" t="s">
        <v>82</v>
      </c>
      <c r="I27" s="19">
        <f t="shared" si="10"/>
        <v>35.22613201660383</v>
      </c>
      <c r="J27" s="18">
        <f t="shared" si="10"/>
        <v>26.429990169131056</v>
      </c>
      <c r="K27" s="15">
        <f t="shared" si="1"/>
        <v>-0.8196266057302504</v>
      </c>
      <c r="L27" s="64" t="s">
        <v>11</v>
      </c>
      <c r="M27" s="64" t="s">
        <v>11</v>
      </c>
      <c r="N27" s="11">
        <f t="shared" si="11"/>
        <v>25.968000000000004</v>
      </c>
      <c r="O27" s="17">
        <f t="shared" si="11"/>
        <v>26.346999999999994</v>
      </c>
      <c r="P27" s="17">
        <f t="shared" si="3"/>
        <v>-1.0330000000000013</v>
      </c>
      <c r="Q27" s="64" t="s">
        <v>11</v>
      </c>
      <c r="R27" s="64" t="s">
        <v>11</v>
      </c>
      <c r="S27" s="17"/>
      <c r="T27" s="17"/>
    </row>
    <row r="28" spans="1:20" ht="15.75" customHeight="1">
      <c r="A28" t="s">
        <v>7</v>
      </c>
      <c r="B28" s="30" t="s">
        <v>11</v>
      </c>
      <c r="C28" s="30" t="s">
        <v>11</v>
      </c>
      <c r="D28" s="17">
        <v>14633.484</v>
      </c>
      <c r="E28" s="10">
        <v>15015.946</v>
      </c>
      <c r="F28" s="25">
        <v>14258.823</v>
      </c>
      <c r="G28" s="10">
        <v>15272</v>
      </c>
      <c r="H28" s="17">
        <v>13724.131</v>
      </c>
      <c r="I28" s="13">
        <f t="shared" si="10"/>
        <v>2.6136086252597</v>
      </c>
      <c r="J28" s="15">
        <f t="shared" si="10"/>
        <v>-5.042126550002246</v>
      </c>
      <c r="K28" s="15">
        <f t="shared" si="1"/>
        <v>7.105614537749716</v>
      </c>
      <c r="L28" s="18">
        <f t="shared" si="1"/>
        <v>-10.135339182818237</v>
      </c>
      <c r="M28" s="15">
        <f t="shared" si="5"/>
        <v>-6.2141934210609096</v>
      </c>
      <c r="N28" s="11">
        <f t="shared" si="11"/>
        <v>382.46199999999953</v>
      </c>
      <c r="O28" s="17">
        <f t="shared" si="11"/>
        <v>-757.1229999999996</v>
      </c>
      <c r="P28" s="17">
        <f t="shared" si="3"/>
        <v>1013.1769999999997</v>
      </c>
      <c r="Q28" s="17">
        <f t="shared" si="3"/>
        <v>-1547.8690000000006</v>
      </c>
      <c r="R28" s="17">
        <f t="shared" si="4"/>
        <v>-909.353000000001</v>
      </c>
      <c r="S28" s="17"/>
      <c r="T28" s="17"/>
    </row>
    <row r="29" spans="1:20" ht="15.75" customHeight="1">
      <c r="A29" t="s">
        <v>8</v>
      </c>
      <c r="B29" s="30" t="s">
        <v>11</v>
      </c>
      <c r="C29" s="30" t="s">
        <v>11</v>
      </c>
      <c r="D29" s="34" t="s">
        <v>11</v>
      </c>
      <c r="E29" s="10">
        <v>255.339</v>
      </c>
      <c r="F29" s="25">
        <v>267.72</v>
      </c>
      <c r="G29" s="10">
        <v>286</v>
      </c>
      <c r="H29" s="45">
        <v>366.533</v>
      </c>
      <c r="I29" s="6"/>
      <c r="J29" s="15">
        <f aca="true" t="shared" si="12" ref="J29:J39">100*(F29/E29-1)</f>
        <v>4.84884800206784</v>
      </c>
      <c r="K29" s="15">
        <f t="shared" si="1"/>
        <v>6.828029284326909</v>
      </c>
      <c r="L29" s="18">
        <f t="shared" si="1"/>
        <v>28.158391608391618</v>
      </c>
      <c r="M29" s="15" t="s">
        <v>26</v>
      </c>
      <c r="N29" s="11"/>
      <c r="O29" s="45">
        <f aca="true" t="shared" si="13" ref="O29:O39">F29-E29</f>
        <v>12.381000000000029</v>
      </c>
      <c r="P29" s="45">
        <f t="shared" si="3"/>
        <v>18.279999999999973</v>
      </c>
      <c r="Q29" s="45">
        <f t="shared" si="3"/>
        <v>80.53300000000002</v>
      </c>
      <c r="R29" s="64" t="s">
        <v>11</v>
      </c>
      <c r="S29" s="17"/>
      <c r="T29" s="17"/>
    </row>
    <row r="30" spans="1:21" ht="15.75" customHeight="1">
      <c r="A30" s="24" t="s">
        <v>5</v>
      </c>
      <c r="B30" s="9">
        <v>13309.726</v>
      </c>
      <c r="C30" s="9">
        <v>20449.896</v>
      </c>
      <c r="D30" s="9">
        <f>SUM(D25:D29)</f>
        <v>22765.777000000002</v>
      </c>
      <c r="E30" s="9">
        <f>SUM(E25:E29)</f>
        <v>23277.763</v>
      </c>
      <c r="F30" s="26">
        <f>SUM(F25:F29)</f>
        <v>24540.171000000002</v>
      </c>
      <c r="G30" s="26">
        <f>SUM(G25:G29)</f>
        <v>24907</v>
      </c>
      <c r="H30" s="26">
        <f>SUM(H25:H29)</f>
        <v>22694.068</v>
      </c>
      <c r="I30" s="100">
        <f>100*(E30/D30-1)</f>
        <v>2.2489282926736687</v>
      </c>
      <c r="J30" s="16">
        <f t="shared" si="12"/>
        <v>5.423235901147394</v>
      </c>
      <c r="K30" s="16">
        <f t="shared" si="1"/>
        <v>1.4948102847367917</v>
      </c>
      <c r="L30" s="16">
        <f t="shared" si="1"/>
        <v>-8.884779379290963</v>
      </c>
      <c r="M30" s="16">
        <f t="shared" si="5"/>
        <v>-0.3149859545755973</v>
      </c>
      <c r="N30" s="12">
        <f>E30-D30</f>
        <v>511.98599999999715</v>
      </c>
      <c r="O30" s="9">
        <f t="shared" si="13"/>
        <v>1262.408000000003</v>
      </c>
      <c r="P30" s="9">
        <f t="shared" si="3"/>
        <v>366.8289999999979</v>
      </c>
      <c r="Q30" s="9">
        <f t="shared" si="3"/>
        <v>-2212.9320000000007</v>
      </c>
      <c r="R30" s="9">
        <f t="shared" si="4"/>
        <v>-71.70900000000256</v>
      </c>
      <c r="S30" s="17"/>
      <c r="T30" s="17"/>
      <c r="U30" t="s">
        <v>97</v>
      </c>
    </row>
    <row r="31" spans="1:20" ht="15.75" customHeight="1">
      <c r="A31" t="s">
        <v>9</v>
      </c>
      <c r="B31" s="10">
        <v>25117.96</v>
      </c>
      <c r="C31" s="10">
        <v>26133.28</v>
      </c>
      <c r="D31" s="17">
        <v>23769.916</v>
      </c>
      <c r="E31" s="10">
        <v>24323.848</v>
      </c>
      <c r="F31" s="25">
        <v>24541.195</v>
      </c>
      <c r="G31" s="10">
        <v>25093</v>
      </c>
      <c r="H31" s="10">
        <v>24697.578</v>
      </c>
      <c r="I31" s="13">
        <f>100*(E31/D31-1)</f>
        <v>2.330391070797222</v>
      </c>
      <c r="J31" s="15">
        <f t="shared" si="12"/>
        <v>0.8935551644624562</v>
      </c>
      <c r="K31" s="15">
        <f t="shared" si="1"/>
        <v>2.2484846398066693</v>
      </c>
      <c r="L31" s="15">
        <f t="shared" si="1"/>
        <v>-1.5758259275495123</v>
      </c>
      <c r="M31" s="15">
        <f t="shared" si="5"/>
        <v>3.902672605153512</v>
      </c>
      <c r="N31" s="11">
        <f>E31-D31</f>
        <v>553.9320000000007</v>
      </c>
      <c r="O31" s="17">
        <f t="shared" si="13"/>
        <v>217.34699999999793</v>
      </c>
      <c r="P31" s="17">
        <f t="shared" si="3"/>
        <v>551.8050000000003</v>
      </c>
      <c r="Q31" s="17">
        <f t="shared" si="3"/>
        <v>-395.42199999999866</v>
      </c>
      <c r="R31" s="17">
        <f t="shared" si="4"/>
        <v>927.6620000000003</v>
      </c>
      <c r="S31" s="17"/>
      <c r="T31" s="17"/>
    </row>
    <row r="32" spans="1:20" ht="15.75" customHeight="1">
      <c r="A32" t="s">
        <v>54</v>
      </c>
      <c r="B32" s="33" t="s">
        <v>11</v>
      </c>
      <c r="C32" s="33" t="s">
        <v>11</v>
      </c>
      <c r="D32" s="17">
        <v>1388.289</v>
      </c>
      <c r="E32" s="10">
        <v>1534.151</v>
      </c>
      <c r="F32" s="25">
        <v>1634.943</v>
      </c>
      <c r="G32" s="10">
        <v>1417</v>
      </c>
      <c r="H32" s="10">
        <v>1789.771</v>
      </c>
      <c r="I32" s="19">
        <f aca="true" t="shared" si="14" ref="I32:I39">100*(E32/D32-1)</f>
        <v>10.506602011540833</v>
      </c>
      <c r="J32" s="15">
        <f t="shared" si="12"/>
        <v>6.569887840245192</v>
      </c>
      <c r="K32" s="18">
        <f t="shared" si="1"/>
        <v>-13.330311821268381</v>
      </c>
      <c r="L32" s="18">
        <f t="shared" si="1"/>
        <v>26.307057163020463</v>
      </c>
      <c r="M32" s="18">
        <f t="shared" si="5"/>
        <v>28.91919477860878</v>
      </c>
      <c r="N32" s="11">
        <f aca="true" t="shared" si="15" ref="N32:N39">E32-D32</f>
        <v>145.86200000000008</v>
      </c>
      <c r="O32" s="17">
        <f t="shared" si="13"/>
        <v>100.79199999999992</v>
      </c>
      <c r="P32" s="17">
        <f t="shared" si="3"/>
        <v>-217.94299999999998</v>
      </c>
      <c r="Q32" s="17">
        <f t="shared" si="3"/>
        <v>372.77099999999996</v>
      </c>
      <c r="R32" s="17">
        <f t="shared" si="4"/>
        <v>401.48199999999997</v>
      </c>
      <c r="S32" s="78"/>
      <c r="T32" s="17"/>
    </row>
    <row r="33" spans="1:20" ht="15.75" customHeight="1">
      <c r="A33" s="84" t="s">
        <v>27</v>
      </c>
      <c r="B33" s="85"/>
      <c r="C33" s="85"/>
      <c r="D33" s="91">
        <f>D31+D32</f>
        <v>25158.205</v>
      </c>
      <c r="E33" s="91">
        <f>E31+E32</f>
        <v>25857.999000000003</v>
      </c>
      <c r="F33" s="91">
        <f>F31+F32</f>
        <v>26176.138</v>
      </c>
      <c r="G33" s="91">
        <f>G31+G32</f>
        <v>26510</v>
      </c>
      <c r="H33" s="91">
        <f>H31+H32</f>
        <v>26487.349000000002</v>
      </c>
      <c r="I33" s="87">
        <f>100*(E33/D33-1)</f>
        <v>2.781573645655566</v>
      </c>
      <c r="J33" s="88">
        <f>100*(F33/E33-1)</f>
        <v>1.2303310863303718</v>
      </c>
      <c r="K33" s="88">
        <f>100*(G33/F33-1)</f>
        <v>1.2754440704736636</v>
      </c>
      <c r="L33" s="88">
        <f>100*(H33/G33-1)</f>
        <v>-0.08544322897019452</v>
      </c>
      <c r="M33" s="88">
        <f>100*(H33/D33-1)</f>
        <v>5.283143213118735</v>
      </c>
      <c r="N33" s="89">
        <f>E33-D33</f>
        <v>699.7940000000017</v>
      </c>
      <c r="O33" s="90">
        <f>F33-E33</f>
        <v>318.1389999999956</v>
      </c>
      <c r="P33" s="90">
        <f>G33-F33</f>
        <v>333.862000000001</v>
      </c>
      <c r="Q33" s="90">
        <f>H33-G33</f>
        <v>-22.65099999999802</v>
      </c>
      <c r="R33" s="90">
        <f t="shared" si="4"/>
        <v>1329.1440000000002</v>
      </c>
      <c r="S33" s="78"/>
      <c r="T33" s="17"/>
    </row>
    <row r="34" spans="1:20" ht="15.75" customHeight="1">
      <c r="A34" t="s">
        <v>10</v>
      </c>
      <c r="B34" s="33" t="s">
        <v>11</v>
      </c>
      <c r="C34" s="10">
        <v>955.135</v>
      </c>
      <c r="D34" s="17">
        <v>634.455</v>
      </c>
      <c r="E34" s="10">
        <v>689.254</v>
      </c>
      <c r="F34" s="25">
        <v>726.928</v>
      </c>
      <c r="G34" s="10">
        <v>730</v>
      </c>
      <c r="H34" s="10">
        <v>1081.889</v>
      </c>
      <c r="I34" s="13">
        <f t="shared" si="14"/>
        <v>8.637176789528024</v>
      </c>
      <c r="J34" s="15">
        <f t="shared" si="12"/>
        <v>5.465909519567536</v>
      </c>
      <c r="K34" s="15">
        <f t="shared" si="1"/>
        <v>0.4226003125481492</v>
      </c>
      <c r="L34" s="18">
        <f t="shared" si="1"/>
        <v>48.20397260273972</v>
      </c>
      <c r="M34" s="18">
        <f t="shared" si="5"/>
        <v>70.52257449306882</v>
      </c>
      <c r="N34" s="11">
        <f t="shared" si="15"/>
        <v>54.79899999999998</v>
      </c>
      <c r="O34" s="17">
        <f t="shared" si="13"/>
        <v>37.67399999999998</v>
      </c>
      <c r="P34" s="17">
        <f t="shared" si="3"/>
        <v>3.0720000000000027</v>
      </c>
      <c r="Q34" s="17">
        <f t="shared" si="3"/>
        <v>351.8889999999999</v>
      </c>
      <c r="R34" s="17">
        <f t="shared" si="4"/>
        <v>447.43399999999986</v>
      </c>
      <c r="S34" s="17"/>
      <c r="T34" s="17"/>
    </row>
    <row r="35" spans="1:20" ht="15.75" customHeight="1">
      <c r="A35" t="s">
        <v>12</v>
      </c>
      <c r="B35" s="33" t="s">
        <v>11</v>
      </c>
      <c r="C35" s="33" t="s">
        <v>11</v>
      </c>
      <c r="D35" s="17">
        <v>473.572</v>
      </c>
      <c r="E35" s="10">
        <v>607.115</v>
      </c>
      <c r="F35" s="25">
        <v>566.169</v>
      </c>
      <c r="G35" s="10">
        <v>686</v>
      </c>
      <c r="H35" s="10">
        <v>857.414</v>
      </c>
      <c r="I35" s="19">
        <f t="shared" si="14"/>
        <v>28.19909116248427</v>
      </c>
      <c r="J35" s="15">
        <f t="shared" si="12"/>
        <v>-6.744356505769089</v>
      </c>
      <c r="K35" s="18">
        <f t="shared" si="1"/>
        <v>21.1652351153101</v>
      </c>
      <c r="L35" s="18">
        <f t="shared" si="1"/>
        <v>24.98746355685131</v>
      </c>
      <c r="M35" s="18">
        <f t="shared" si="5"/>
        <v>81.05251155051396</v>
      </c>
      <c r="N35" s="11">
        <f t="shared" si="15"/>
        <v>133.543</v>
      </c>
      <c r="O35" s="17">
        <f t="shared" si="13"/>
        <v>-40.946000000000026</v>
      </c>
      <c r="P35" s="17">
        <f t="shared" si="3"/>
        <v>119.83100000000002</v>
      </c>
      <c r="Q35" s="17">
        <f t="shared" si="3"/>
        <v>171.414</v>
      </c>
      <c r="R35" s="17">
        <f t="shared" si="4"/>
        <v>383.842</v>
      </c>
      <c r="S35" s="17"/>
      <c r="T35" s="17"/>
    </row>
    <row r="36" spans="1:20" ht="15.75" customHeight="1">
      <c r="A36" t="s">
        <v>58</v>
      </c>
      <c r="B36" s="10">
        <v>1013.724</v>
      </c>
      <c r="C36" s="10">
        <v>2312.351</v>
      </c>
      <c r="D36" s="17">
        <v>1848.8</v>
      </c>
      <c r="E36" s="10">
        <v>1816.449</v>
      </c>
      <c r="F36" s="25">
        <v>1857.507</v>
      </c>
      <c r="G36" s="10">
        <v>1631</v>
      </c>
      <c r="H36" s="10">
        <v>1903.992</v>
      </c>
      <c r="I36" s="13">
        <f t="shared" si="14"/>
        <v>-1.7498377325832926</v>
      </c>
      <c r="J36" s="15">
        <f t="shared" si="12"/>
        <v>2.2603442210598734</v>
      </c>
      <c r="K36" s="18">
        <f t="shared" si="1"/>
        <v>-12.194139779823177</v>
      </c>
      <c r="L36" s="18">
        <f t="shared" si="1"/>
        <v>16.737706928264863</v>
      </c>
      <c r="M36" s="15">
        <f t="shared" si="5"/>
        <v>2.985287754218957</v>
      </c>
      <c r="N36" s="11">
        <f t="shared" si="15"/>
        <v>-32.350999999999885</v>
      </c>
      <c r="O36" s="17">
        <f t="shared" si="13"/>
        <v>41.05799999999999</v>
      </c>
      <c r="P36" s="17">
        <f t="shared" si="3"/>
        <v>-226.50700000000006</v>
      </c>
      <c r="Q36" s="17">
        <f t="shared" si="3"/>
        <v>272.99199999999996</v>
      </c>
      <c r="R36" s="17">
        <f t="shared" si="4"/>
        <v>55.19200000000001</v>
      </c>
      <c r="S36" s="17"/>
      <c r="T36" s="17"/>
    </row>
    <row r="37" spans="1:20" ht="15.75" customHeight="1">
      <c r="A37" s="2" t="s">
        <v>2</v>
      </c>
      <c r="B37" s="9">
        <f>SUM(B31:B36)</f>
        <v>26131.683999999997</v>
      </c>
      <c r="C37" s="9">
        <f>SUM(C31:C36)</f>
        <v>29400.765999999996</v>
      </c>
      <c r="D37" s="83">
        <f>SUM(D33:D36)</f>
        <v>28115.032000000003</v>
      </c>
      <c r="E37" s="83">
        <f>SUM(E33:E36)</f>
        <v>28970.817000000006</v>
      </c>
      <c r="F37" s="83">
        <f>SUM(F33:F36)</f>
        <v>29326.742000000002</v>
      </c>
      <c r="G37" s="83">
        <f>SUM(G33:G36)</f>
        <v>29557</v>
      </c>
      <c r="H37" s="83">
        <f>SUM(H33:H36)</f>
        <v>30330.644</v>
      </c>
      <c r="I37" s="100">
        <f t="shared" si="14"/>
        <v>3.043869912721431</v>
      </c>
      <c r="J37" s="16">
        <f t="shared" si="12"/>
        <v>1.228563902771529</v>
      </c>
      <c r="K37" s="16">
        <f t="shared" si="1"/>
        <v>0.7851468806183703</v>
      </c>
      <c r="L37" s="16">
        <f t="shared" si="1"/>
        <v>2.6174645600027135</v>
      </c>
      <c r="M37" s="16">
        <f t="shared" si="5"/>
        <v>7.880524553555546</v>
      </c>
      <c r="N37" s="12">
        <f t="shared" si="15"/>
        <v>855.7850000000035</v>
      </c>
      <c r="O37" s="9">
        <f t="shared" si="13"/>
        <v>355.92499999999563</v>
      </c>
      <c r="P37" s="9">
        <f t="shared" si="3"/>
        <v>230.257999999998</v>
      </c>
      <c r="Q37" s="9">
        <f t="shared" si="3"/>
        <v>773.6440000000002</v>
      </c>
      <c r="R37" s="9">
        <f t="shared" si="4"/>
        <v>2215.6119999999974</v>
      </c>
      <c r="S37" s="17"/>
      <c r="T37" s="17"/>
    </row>
    <row r="38" spans="1:20" ht="15.75" customHeight="1">
      <c r="A38" s="50" t="s">
        <v>84</v>
      </c>
      <c r="B38" s="55" t="s">
        <v>11</v>
      </c>
      <c r="C38" s="55" t="s">
        <v>11</v>
      </c>
      <c r="D38" s="27">
        <v>16990.119</v>
      </c>
      <c r="E38" s="56">
        <v>16767.974</v>
      </c>
      <c r="F38" s="56">
        <v>17418.2</v>
      </c>
      <c r="G38" s="60">
        <v>16892</v>
      </c>
      <c r="H38" s="9">
        <v>14418.978</v>
      </c>
      <c r="I38" s="100">
        <f t="shared" si="14"/>
        <v>-1.307495256507618</v>
      </c>
      <c r="J38" s="16">
        <f t="shared" si="12"/>
        <v>3.877785115840493</v>
      </c>
      <c r="K38" s="16">
        <f t="shared" si="1"/>
        <v>-3.020978057434187</v>
      </c>
      <c r="L38" s="21">
        <f t="shared" si="1"/>
        <v>-14.640196542742135</v>
      </c>
      <c r="M38" s="21">
        <f t="shared" si="5"/>
        <v>-15.13315474717981</v>
      </c>
      <c r="N38" s="12">
        <f t="shared" si="15"/>
        <v>-222.14500000000044</v>
      </c>
      <c r="O38" s="9">
        <f t="shared" si="13"/>
        <v>650.2260000000024</v>
      </c>
      <c r="P38" s="9">
        <f t="shared" si="3"/>
        <v>-526.2000000000007</v>
      </c>
      <c r="Q38" s="9">
        <f t="shared" si="3"/>
        <v>-2473.022000000001</v>
      </c>
      <c r="R38" s="9">
        <f t="shared" si="4"/>
        <v>-2571.1409999999996</v>
      </c>
      <c r="S38" s="17"/>
      <c r="T38" s="17"/>
    </row>
    <row r="39" spans="1:20" ht="18" customHeight="1" thickBot="1">
      <c r="A39" s="7" t="s">
        <v>98</v>
      </c>
      <c r="B39" s="67" t="s">
        <v>11</v>
      </c>
      <c r="C39" s="67" t="s">
        <v>11</v>
      </c>
      <c r="D39" s="59">
        <f>D30+D37+D38</f>
        <v>67870.92800000001</v>
      </c>
      <c r="E39" s="57">
        <f>E30+E37+E38</f>
        <v>69016.554</v>
      </c>
      <c r="F39" s="59">
        <f>F30+F37+F38</f>
        <v>71285.113</v>
      </c>
      <c r="G39" s="59">
        <f>G30+G37+G38</f>
        <v>71356</v>
      </c>
      <c r="H39" s="59">
        <f>H30+H37+H38</f>
        <v>67443.69</v>
      </c>
      <c r="I39" s="103">
        <f t="shared" si="14"/>
        <v>1.6879480416121417</v>
      </c>
      <c r="J39" s="8">
        <f t="shared" si="12"/>
        <v>3.2869780777521784</v>
      </c>
      <c r="K39" s="8">
        <f t="shared" si="1"/>
        <v>0.09944152013898755</v>
      </c>
      <c r="L39" s="8">
        <f t="shared" si="1"/>
        <v>-5.482804529401875</v>
      </c>
      <c r="M39" s="8">
        <f t="shared" si="5"/>
        <v>-0.6294860149842263</v>
      </c>
      <c r="N39" s="46">
        <f t="shared" si="15"/>
        <v>1145.6259999999893</v>
      </c>
      <c r="O39" s="47">
        <f t="shared" si="13"/>
        <v>2268.558999999994</v>
      </c>
      <c r="P39" s="47">
        <f t="shared" si="3"/>
        <v>70.88700000000244</v>
      </c>
      <c r="Q39" s="47">
        <f t="shared" si="3"/>
        <v>-3912.3099999999977</v>
      </c>
      <c r="R39" s="47">
        <f t="shared" si="4"/>
        <v>-427.2380000000121</v>
      </c>
      <c r="S39" s="17"/>
      <c r="T39" s="17"/>
    </row>
    <row r="40" spans="1:20" ht="12" customHeight="1">
      <c r="A40" s="14"/>
      <c r="B40" s="18"/>
      <c r="C40" s="18"/>
      <c r="D40" s="22"/>
      <c r="E40" s="22"/>
      <c r="F40" s="22"/>
      <c r="G40" s="22"/>
      <c r="H40" s="22"/>
      <c r="I40" s="15"/>
      <c r="J40" s="15"/>
      <c r="K40" s="15"/>
      <c r="L40" s="15"/>
      <c r="M40" s="15"/>
      <c r="N40" s="14"/>
      <c r="O40" s="14"/>
      <c r="P40" s="14"/>
      <c r="Q40" s="14"/>
      <c r="R40" s="14"/>
      <c r="S40" s="14"/>
      <c r="T40" s="14"/>
    </row>
    <row r="41" ht="15" customHeight="1">
      <c r="A41" t="s">
        <v>80</v>
      </c>
    </row>
    <row r="42" ht="15" customHeight="1">
      <c r="A42" t="s">
        <v>93</v>
      </c>
    </row>
    <row r="43" ht="15" customHeight="1">
      <c r="A43" s="94" t="s">
        <v>81</v>
      </c>
    </row>
    <row r="44" ht="15" customHeight="1">
      <c r="A44" t="s">
        <v>55</v>
      </c>
    </row>
    <row r="45" ht="15" customHeight="1">
      <c r="A45" t="s">
        <v>56</v>
      </c>
    </row>
    <row r="46" ht="15" customHeight="1">
      <c r="A46" t="s">
        <v>57</v>
      </c>
    </row>
    <row r="47" ht="15" customHeight="1">
      <c r="A47" t="s">
        <v>96</v>
      </c>
    </row>
    <row r="48" ht="15" customHeight="1">
      <c r="A48" t="s">
        <v>100</v>
      </c>
    </row>
    <row r="49" ht="15" customHeight="1">
      <c r="A49" s="28" t="s">
        <v>4</v>
      </c>
    </row>
    <row r="50" ht="12.75">
      <c r="A50" t="s">
        <v>83</v>
      </c>
    </row>
  </sheetData>
  <mergeCells count="3">
    <mergeCell ref="N2:R2"/>
    <mergeCell ref="B2:H2"/>
    <mergeCell ref="I2:M2"/>
  </mergeCells>
  <printOptions/>
  <pageMargins left="0.75" right="0.75" top="0.75" bottom="0.75" header="0.5" footer="0.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H31" sqref="H31"/>
    </sheetView>
  </sheetViews>
  <sheetFormatPr defaultColWidth="11.00390625" defaultRowHeight="12.75"/>
  <cols>
    <col min="1" max="1" width="16.25390625" style="0" customWidth="1"/>
    <col min="2" max="8" width="7.125" style="0" customWidth="1"/>
    <col min="9" max="14" width="6.25390625" style="0" customWidth="1"/>
    <col min="15" max="15" width="6.375" style="0" customWidth="1"/>
  </cols>
  <sheetData>
    <row r="1" ht="16.5" customHeight="1">
      <c r="A1" s="1" t="s">
        <v>47</v>
      </c>
    </row>
    <row r="2" spans="1:15" ht="16.5" customHeight="1">
      <c r="A2" t="s">
        <v>14</v>
      </c>
      <c r="B2" s="121" t="s">
        <v>13</v>
      </c>
      <c r="C2" s="120"/>
      <c r="D2" s="120"/>
      <c r="E2" s="120"/>
      <c r="F2" s="120"/>
      <c r="G2" s="120"/>
      <c r="H2" s="124"/>
      <c r="I2" s="119" t="s">
        <v>51</v>
      </c>
      <c r="J2" s="123"/>
      <c r="K2" s="123"/>
      <c r="L2" s="123"/>
      <c r="M2" s="123"/>
      <c r="N2" s="123"/>
      <c r="O2" s="123"/>
    </row>
    <row r="3" spans="1:15" ht="16.5" customHeight="1" thickBot="1">
      <c r="A3" s="7" t="s">
        <v>102</v>
      </c>
      <c r="B3" s="72" t="s">
        <v>90</v>
      </c>
      <c r="C3" s="73" t="s">
        <v>0</v>
      </c>
      <c r="D3" s="72">
        <v>2006</v>
      </c>
      <c r="E3" s="72">
        <v>2007</v>
      </c>
      <c r="F3" s="72">
        <v>2008</v>
      </c>
      <c r="G3" s="74">
        <v>2009</v>
      </c>
      <c r="H3" s="74">
        <v>2010</v>
      </c>
      <c r="I3" s="75" t="s">
        <v>90</v>
      </c>
      <c r="J3" s="73" t="s">
        <v>0</v>
      </c>
      <c r="K3" s="72">
        <v>2006</v>
      </c>
      <c r="L3" s="72">
        <v>2007</v>
      </c>
      <c r="M3" s="72">
        <v>2008</v>
      </c>
      <c r="N3" s="74">
        <v>2009</v>
      </c>
      <c r="O3" s="74">
        <v>2010</v>
      </c>
    </row>
    <row r="4" spans="1:15" ht="16.5" customHeight="1">
      <c r="A4" s="23" t="s">
        <v>22</v>
      </c>
      <c r="B4" s="70"/>
      <c r="C4" s="48"/>
      <c r="D4" s="70"/>
      <c r="E4" s="70"/>
      <c r="F4" s="70"/>
      <c r="G4" s="71"/>
      <c r="H4" s="71"/>
      <c r="I4" s="6"/>
      <c r="J4" s="14"/>
      <c r="K4" s="14"/>
      <c r="L4" s="14"/>
      <c r="M4" s="14"/>
      <c r="N4" s="14"/>
      <c r="O4" s="14"/>
    </row>
    <row r="5" spans="1:15" ht="16.5" customHeight="1">
      <c r="A5" t="s">
        <v>6</v>
      </c>
      <c r="B5" s="30" t="s">
        <v>11</v>
      </c>
      <c r="C5" s="30" t="s">
        <v>11</v>
      </c>
      <c r="D5" s="17">
        <v>3933.274</v>
      </c>
      <c r="E5" s="10">
        <v>3906.747</v>
      </c>
      <c r="F5" s="25">
        <v>4575.999</v>
      </c>
      <c r="G5" s="10">
        <v>4779</v>
      </c>
      <c r="H5" s="10">
        <v>4791.466</v>
      </c>
      <c r="I5" s="38"/>
      <c r="J5" s="40"/>
      <c r="K5" s="15">
        <f aca="true" t="shared" si="0" ref="K5:O9">100*D5/D$15</f>
        <v>5.795226492261898</v>
      </c>
      <c r="L5" s="15">
        <f t="shared" si="0"/>
        <v>5.660594123548967</v>
      </c>
      <c r="M5" s="15">
        <f t="shared" si="0"/>
        <v>6.419291220033557</v>
      </c>
      <c r="N5" s="15">
        <f t="shared" si="0"/>
        <v>6.697404563036045</v>
      </c>
      <c r="O5" s="15">
        <f t="shared" si="0"/>
        <v>7.104357291969109</v>
      </c>
    </row>
    <row r="6" spans="1:15" ht="16.5" customHeight="1">
      <c r="A6" t="s">
        <v>1</v>
      </c>
      <c r="B6" s="30" t="s">
        <v>11</v>
      </c>
      <c r="C6" s="30" t="s">
        <v>11</v>
      </c>
      <c r="D6" s="17">
        <v>2641.204</v>
      </c>
      <c r="E6" s="10">
        <v>2558.811</v>
      </c>
      <c r="F6" s="25">
        <v>3774.638</v>
      </c>
      <c r="G6" s="10">
        <v>2890</v>
      </c>
      <c r="H6" s="10">
        <v>2252.979</v>
      </c>
      <c r="I6" s="38"/>
      <c r="J6" s="40"/>
      <c r="K6" s="15">
        <f t="shared" si="0"/>
        <v>3.891510073355708</v>
      </c>
      <c r="L6" s="15">
        <f t="shared" si="0"/>
        <v>3.7075322537836355</v>
      </c>
      <c r="M6" s="15">
        <f t="shared" si="0"/>
        <v>5.295128030448658</v>
      </c>
      <c r="N6" s="15">
        <f t="shared" si="0"/>
        <v>4.050114916755423</v>
      </c>
      <c r="O6" s="15">
        <f t="shared" si="0"/>
        <v>3.340515781037217</v>
      </c>
    </row>
    <row r="7" spans="1:15" ht="16.5" customHeight="1">
      <c r="A7" t="s">
        <v>3</v>
      </c>
      <c r="B7" s="29">
        <v>691.617</v>
      </c>
      <c r="C7" s="29">
        <v>1255.962</v>
      </c>
      <c r="D7" s="17">
        <v>1484.097</v>
      </c>
      <c r="E7" s="10">
        <v>1441.234</v>
      </c>
      <c r="F7" s="25">
        <v>1536.958</v>
      </c>
      <c r="G7" s="10">
        <v>1555</v>
      </c>
      <c r="H7" s="10">
        <v>1558.959</v>
      </c>
      <c r="I7" s="13">
        <f>100*B7/B$15</f>
        <v>1.2255861435191664</v>
      </c>
      <c r="J7" s="15">
        <f>100*C7/C$15</f>
        <v>1.8790354948126657</v>
      </c>
      <c r="K7" s="15">
        <f t="shared" si="0"/>
        <v>2.186646099785168</v>
      </c>
      <c r="L7" s="15">
        <f t="shared" si="0"/>
        <v>2.0882439305793215</v>
      </c>
      <c r="M7" s="15">
        <f t="shared" si="0"/>
        <v>2.1560714927954177</v>
      </c>
      <c r="N7" s="15">
        <f t="shared" si="0"/>
        <v>2.179214081506811</v>
      </c>
      <c r="O7" s="15">
        <f t="shared" si="0"/>
        <v>2.311484990090897</v>
      </c>
    </row>
    <row r="8" spans="1:15" ht="16.5" customHeight="1">
      <c r="A8" t="s">
        <v>24</v>
      </c>
      <c r="B8" s="30" t="s">
        <v>11</v>
      </c>
      <c r="C8" s="30" t="s">
        <v>11</v>
      </c>
      <c r="D8" s="10">
        <v>14707.202000000001</v>
      </c>
      <c r="E8" s="10">
        <v>15370.971</v>
      </c>
      <c r="F8" s="10">
        <v>14652.576</v>
      </c>
      <c r="G8" s="10">
        <v>15683</v>
      </c>
      <c r="H8" s="10">
        <v>14090.663999999999</v>
      </c>
      <c r="I8" s="80"/>
      <c r="J8" s="45"/>
      <c r="K8" s="18">
        <f t="shared" si="0"/>
        <v>21.66936924746336</v>
      </c>
      <c r="L8" s="18">
        <f t="shared" si="0"/>
        <v>22.27142635953687</v>
      </c>
      <c r="M8" s="18">
        <f t="shared" si="0"/>
        <v>20.55488920947632</v>
      </c>
      <c r="N8" s="18">
        <f t="shared" si="0"/>
        <v>21.978530186669655</v>
      </c>
      <c r="O8" s="18">
        <f t="shared" si="0"/>
        <v>20.89237647456678</v>
      </c>
    </row>
    <row r="9" spans="1:15" ht="16.5" customHeight="1">
      <c r="A9" s="24" t="s">
        <v>21</v>
      </c>
      <c r="B9" s="9">
        <v>13309.726</v>
      </c>
      <c r="C9" s="9">
        <v>20449.896</v>
      </c>
      <c r="D9" s="9">
        <f>SUM(D5:D8)</f>
        <v>22765.777000000002</v>
      </c>
      <c r="E9" s="9">
        <f>SUM(E5:E8)</f>
        <v>23277.763</v>
      </c>
      <c r="F9" s="9">
        <f>SUM(F5:F8)</f>
        <v>24540.171</v>
      </c>
      <c r="G9" s="9">
        <f>SUM(G5:G8)</f>
        <v>24907</v>
      </c>
      <c r="H9" s="9">
        <f>SUM(H5:H8)</f>
        <v>22694.068</v>
      </c>
      <c r="I9" s="20">
        <f>100*B9/B$15</f>
        <v>23.58562001749058</v>
      </c>
      <c r="J9" s="21">
        <f>100*C9/C$15</f>
        <v>30.59493873956979</v>
      </c>
      <c r="K9" s="21">
        <f t="shared" si="0"/>
        <v>33.54275191286614</v>
      </c>
      <c r="L9" s="21">
        <f t="shared" si="0"/>
        <v>33.72779666744879</v>
      </c>
      <c r="M9" s="21">
        <f t="shared" si="0"/>
        <v>34.42537995275394</v>
      </c>
      <c r="N9" s="21">
        <f t="shared" si="0"/>
        <v>34.905263747967936</v>
      </c>
      <c r="O9" s="21">
        <f t="shared" si="0"/>
        <v>33.648734537664005</v>
      </c>
    </row>
    <row r="10" spans="1:15" ht="16.5" customHeight="1">
      <c r="A10" s="23" t="s">
        <v>94</v>
      </c>
      <c r="B10" s="17"/>
      <c r="C10" s="17"/>
      <c r="D10" s="17"/>
      <c r="E10" s="17"/>
      <c r="F10" s="25"/>
      <c r="G10" s="25"/>
      <c r="H10" s="25"/>
      <c r="I10" s="38"/>
      <c r="J10" s="40"/>
      <c r="K10" s="40"/>
      <c r="L10" s="40"/>
      <c r="M10" s="40"/>
      <c r="N10" s="40"/>
      <c r="O10" s="40"/>
    </row>
    <row r="11" spans="1:15" ht="16.5" customHeight="1">
      <c r="A11" t="s">
        <v>52</v>
      </c>
      <c r="B11" s="10">
        <v>25117.96</v>
      </c>
      <c r="C11" s="10">
        <v>26133.28</v>
      </c>
      <c r="D11" s="17">
        <v>25158.205</v>
      </c>
      <c r="E11" s="17">
        <v>25857.999000000003</v>
      </c>
      <c r="F11" s="17">
        <v>26176.138</v>
      </c>
      <c r="G11" s="17">
        <v>26510</v>
      </c>
      <c r="H11" s="17">
        <v>26488</v>
      </c>
      <c r="I11" s="19">
        <f aca="true" t="shared" si="1" ref="I11:L15">100*B11/B$15</f>
        <v>44.510507592307135</v>
      </c>
      <c r="J11" s="18">
        <f t="shared" si="1"/>
        <v>39.09780766924313</v>
      </c>
      <c r="K11" s="18">
        <f t="shared" si="1"/>
        <v>37.06771918604088</v>
      </c>
      <c r="L11" s="18">
        <f t="shared" si="1"/>
        <v>37.466372198183066</v>
      </c>
      <c r="M11" s="18">
        <f aca="true" t="shared" si="2" ref="M11:O15">100*F11/F$15</f>
        <v>36.72034299784304</v>
      </c>
      <c r="N11" s="18">
        <f t="shared" si="2"/>
        <v>37.1517461741129</v>
      </c>
      <c r="O11" s="18">
        <f t="shared" si="2"/>
        <v>39.27403762223874</v>
      </c>
    </row>
    <row r="12" spans="1:15" ht="16.5" customHeight="1">
      <c r="A12" t="s">
        <v>53</v>
      </c>
      <c r="B12" s="10">
        <v>1013.724</v>
      </c>
      <c r="C12" s="10">
        <v>3267.486</v>
      </c>
      <c r="D12" s="10">
        <v>2956.827</v>
      </c>
      <c r="E12" s="10">
        <v>3112.818</v>
      </c>
      <c r="F12" s="10">
        <v>3150.6040000000003</v>
      </c>
      <c r="G12" s="10">
        <v>3047</v>
      </c>
      <c r="H12" s="10">
        <v>3843</v>
      </c>
      <c r="I12" s="13">
        <f t="shared" si="1"/>
        <v>1.7963787584064932</v>
      </c>
      <c r="J12" s="15">
        <f t="shared" si="1"/>
        <v>4.8884617311697784</v>
      </c>
      <c r="K12" s="15">
        <f t="shared" si="1"/>
        <v>4.356544233489778</v>
      </c>
      <c r="L12" s="15">
        <f t="shared" si="1"/>
        <v>4.51024836736995</v>
      </c>
      <c r="M12" s="15">
        <f t="shared" si="2"/>
        <v>4.4197222497213415</v>
      </c>
      <c r="N12" s="15">
        <f t="shared" si="2"/>
        <v>4.270138460676047</v>
      </c>
      <c r="O12" s="15">
        <f t="shared" si="2"/>
        <v>5.698056726905144</v>
      </c>
    </row>
    <row r="13" spans="1:15" ht="16.5" customHeight="1">
      <c r="A13" s="2" t="s">
        <v>50</v>
      </c>
      <c r="B13" s="26">
        <f aca="true" t="shared" si="3" ref="B13:H13">SUM(B11:B12)</f>
        <v>26131.683999999997</v>
      </c>
      <c r="C13" s="26">
        <f t="shared" si="3"/>
        <v>29400.766</v>
      </c>
      <c r="D13" s="26">
        <f t="shared" si="3"/>
        <v>28115.032000000003</v>
      </c>
      <c r="E13" s="26">
        <f t="shared" si="3"/>
        <v>28970.817000000003</v>
      </c>
      <c r="F13" s="26">
        <f t="shared" si="3"/>
        <v>29326.742</v>
      </c>
      <c r="G13" s="26">
        <f t="shared" si="3"/>
        <v>29557</v>
      </c>
      <c r="H13" s="26">
        <f t="shared" si="3"/>
        <v>30331</v>
      </c>
      <c r="I13" s="20">
        <f t="shared" si="1"/>
        <v>46.306886350713626</v>
      </c>
      <c r="J13" s="21">
        <f t="shared" si="1"/>
        <v>43.98626940041291</v>
      </c>
      <c r="K13" s="21">
        <f t="shared" si="1"/>
        <v>41.42426341953067</v>
      </c>
      <c r="L13" s="21">
        <f t="shared" si="1"/>
        <v>41.97662056555301</v>
      </c>
      <c r="M13" s="21">
        <f t="shared" si="2"/>
        <v>41.14006524756438</v>
      </c>
      <c r="N13" s="21">
        <f t="shared" si="2"/>
        <v>41.421884634788945</v>
      </c>
      <c r="O13" s="21">
        <f t="shared" si="2"/>
        <v>44.97209434914388</v>
      </c>
    </row>
    <row r="14" spans="1:15" ht="16.5" customHeight="1">
      <c r="A14" s="50" t="s">
        <v>15</v>
      </c>
      <c r="B14" s="27">
        <v>16990.119</v>
      </c>
      <c r="C14" s="27">
        <v>16990.119</v>
      </c>
      <c r="D14" s="27">
        <v>16990.119</v>
      </c>
      <c r="E14" s="27">
        <v>16767.974</v>
      </c>
      <c r="F14" s="27">
        <v>17418.2</v>
      </c>
      <c r="G14" s="60">
        <v>16892</v>
      </c>
      <c r="H14" s="9">
        <v>14418.978</v>
      </c>
      <c r="I14" s="95">
        <f t="shared" si="1"/>
        <v>30.1074936317958</v>
      </c>
      <c r="J14" s="96">
        <f t="shared" si="1"/>
        <v>25.41879186001732</v>
      </c>
      <c r="K14" s="96">
        <f t="shared" si="1"/>
        <v>25.032984667603184</v>
      </c>
      <c r="L14" s="96">
        <f t="shared" si="1"/>
        <v>24.295582766998187</v>
      </c>
      <c r="M14" s="96">
        <f t="shared" si="2"/>
        <v>24.434554799681667</v>
      </c>
      <c r="N14" s="96">
        <f t="shared" si="2"/>
        <v>23.67285161724312</v>
      </c>
      <c r="O14" s="96">
        <f t="shared" si="2"/>
        <v>21.379171113192108</v>
      </c>
    </row>
    <row r="15" spans="1:15" ht="16.5" customHeight="1" thickBot="1">
      <c r="A15" s="7" t="s">
        <v>98</v>
      </c>
      <c r="B15" s="57">
        <f aca="true" t="shared" si="4" ref="B15:H15">B9+B13+B14</f>
        <v>56431.528999999995</v>
      </c>
      <c r="C15" s="57">
        <f t="shared" si="4"/>
        <v>66840.78099999999</v>
      </c>
      <c r="D15" s="59">
        <f t="shared" si="4"/>
        <v>67870.92800000001</v>
      </c>
      <c r="E15" s="57">
        <f t="shared" si="4"/>
        <v>69016.554</v>
      </c>
      <c r="F15" s="59">
        <f t="shared" si="4"/>
        <v>71285.113</v>
      </c>
      <c r="G15" s="59">
        <f t="shared" si="4"/>
        <v>71356</v>
      </c>
      <c r="H15" s="59">
        <f t="shared" si="4"/>
        <v>67444.046</v>
      </c>
      <c r="I15" s="76">
        <f t="shared" si="1"/>
        <v>100</v>
      </c>
      <c r="J15" s="77">
        <f t="shared" si="1"/>
        <v>100</v>
      </c>
      <c r="K15" s="77">
        <f t="shared" si="1"/>
        <v>100</v>
      </c>
      <c r="L15" s="77">
        <f t="shared" si="1"/>
        <v>100</v>
      </c>
      <c r="M15" s="77">
        <f t="shared" si="2"/>
        <v>100</v>
      </c>
      <c r="N15" s="77">
        <f t="shared" si="2"/>
        <v>100</v>
      </c>
      <c r="O15" s="77">
        <f t="shared" si="2"/>
        <v>100</v>
      </c>
    </row>
    <row r="17" ht="15" customHeight="1">
      <c r="A17" t="s">
        <v>16</v>
      </c>
    </row>
    <row r="18" ht="15" customHeight="1">
      <c r="A18" t="s">
        <v>28</v>
      </c>
    </row>
    <row r="19" ht="15" customHeight="1">
      <c r="A19" t="s">
        <v>17</v>
      </c>
    </row>
    <row r="20" ht="15" customHeight="1">
      <c r="A20" t="s">
        <v>57</v>
      </c>
    </row>
    <row r="21" ht="15" customHeight="1">
      <c r="A21" t="s">
        <v>23</v>
      </c>
    </row>
    <row r="22" ht="15" customHeight="1">
      <c r="A22" t="s">
        <v>46</v>
      </c>
    </row>
    <row r="23" ht="15" customHeight="1">
      <c r="A23" t="s">
        <v>18</v>
      </c>
    </row>
    <row r="24" ht="15" customHeight="1">
      <c r="A24" s="28" t="s">
        <v>45</v>
      </c>
    </row>
    <row r="25" ht="15" customHeight="1">
      <c r="A25" t="s">
        <v>49</v>
      </c>
    </row>
    <row r="26" ht="15" customHeight="1">
      <c r="A26" t="s">
        <v>20</v>
      </c>
    </row>
    <row r="27" ht="15" customHeight="1">
      <c r="A27" t="s">
        <v>19</v>
      </c>
    </row>
    <row r="28" ht="12.75">
      <c r="H28" s="10"/>
    </row>
    <row r="29" ht="12.75">
      <c r="H29" s="10"/>
    </row>
    <row r="30" ht="12.75">
      <c r="H30" s="10"/>
    </row>
    <row r="31" ht="12.75">
      <c r="H31" s="10"/>
    </row>
  </sheetData>
  <mergeCells count="2">
    <mergeCell ref="I2:O2"/>
    <mergeCell ref="B2:H2"/>
  </mergeCells>
  <printOptions/>
  <pageMargins left="0.75" right="0.75" top="1" bottom="1" header="0.5" footer="0.5"/>
  <pageSetup fitToHeight="1" fitToWidth="1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9" sqref="F19"/>
    </sheetView>
  </sheetViews>
  <sheetFormatPr defaultColWidth="11.00390625" defaultRowHeight="12.75"/>
  <cols>
    <col min="1" max="1" width="16.25390625" style="0" customWidth="1"/>
    <col min="2" max="2" width="7.25390625" style="0" customWidth="1"/>
    <col min="3" max="3" width="8.625" style="0" customWidth="1"/>
    <col min="4" max="4" width="7.875" style="0" customWidth="1"/>
  </cols>
  <sheetData>
    <row r="1" ht="18" customHeight="1">
      <c r="A1" s="5" t="s">
        <v>69</v>
      </c>
    </row>
    <row r="2" spans="1:5" ht="15.75" customHeight="1">
      <c r="A2" t="s">
        <v>70</v>
      </c>
      <c r="B2" s="106"/>
      <c r="C2" s="106"/>
      <c r="D2" s="106"/>
      <c r="E2" s="106"/>
    </row>
    <row r="3" spans="1:6" ht="15.75" customHeight="1">
      <c r="A3" t="s">
        <v>71</v>
      </c>
      <c r="B3" s="106"/>
      <c r="C3" s="106"/>
      <c r="D3" s="106"/>
      <c r="E3" s="106" t="s">
        <v>65</v>
      </c>
      <c r="F3" t="s">
        <v>40</v>
      </c>
    </row>
    <row r="4" spans="2:6" ht="15.75" customHeight="1">
      <c r="B4" s="106"/>
      <c r="C4" s="106"/>
      <c r="D4" s="106" t="s">
        <v>62</v>
      </c>
      <c r="E4" s="106" t="s">
        <v>66</v>
      </c>
      <c r="F4" t="s">
        <v>41</v>
      </c>
    </row>
    <row r="5" spans="1:5" ht="15.75" customHeight="1">
      <c r="A5" s="2" t="s">
        <v>102</v>
      </c>
      <c r="B5" s="3" t="s">
        <v>60</v>
      </c>
      <c r="C5" s="3" t="s">
        <v>61</v>
      </c>
      <c r="D5" s="3" t="s">
        <v>63</v>
      </c>
      <c r="E5" s="3" t="s">
        <v>67</v>
      </c>
    </row>
    <row r="6" spans="1:6" ht="15.75" customHeight="1">
      <c r="A6" t="s">
        <v>6</v>
      </c>
      <c r="B6" s="39">
        <v>38</v>
      </c>
      <c r="C6" s="10">
        <v>4791.466</v>
      </c>
      <c r="D6" s="109">
        <f aca="true" t="shared" si="0" ref="D6:D11">C6/B6</f>
        <v>126.0912105263158</v>
      </c>
      <c r="E6" s="112">
        <f aca="true" t="shared" si="1" ref="E6:E11">(0.11*10.8+(D6-10.8)*0.15)/D6</f>
        <v>0.14657390869516762</v>
      </c>
      <c r="F6" s="111">
        <f>1-E6+0.1</f>
        <v>0.9534260913048324</v>
      </c>
    </row>
    <row r="7" spans="1:6" ht="15.75" customHeight="1">
      <c r="A7" t="s">
        <v>1</v>
      </c>
      <c r="B7" s="39">
        <v>29</v>
      </c>
      <c r="C7" s="10">
        <v>2252.979</v>
      </c>
      <c r="D7" s="109">
        <f t="shared" si="0"/>
        <v>77.68893103448275</v>
      </c>
      <c r="E7" s="112">
        <f t="shared" si="1"/>
        <v>0.14443936228433554</v>
      </c>
      <c r="F7" s="111">
        <f aca="true" t="shared" si="2" ref="F7:F13">1-E7+0.1</f>
        <v>0.9555606377156645</v>
      </c>
    </row>
    <row r="8" spans="1:6" ht="15.75" customHeight="1">
      <c r="A8" t="s">
        <v>3</v>
      </c>
      <c r="B8" s="62">
        <v>30</v>
      </c>
      <c r="C8" s="10">
        <v>1558.959</v>
      </c>
      <c r="D8" s="109">
        <f t="shared" si="0"/>
        <v>51.9653</v>
      </c>
      <c r="E8" s="112">
        <f t="shared" si="1"/>
        <v>0.14168676020344345</v>
      </c>
      <c r="F8" s="111">
        <f t="shared" si="2"/>
        <v>0.9583132397965565</v>
      </c>
    </row>
    <row r="9" spans="1:6" ht="15.75" customHeight="1">
      <c r="A9" t="s">
        <v>7</v>
      </c>
      <c r="B9" s="39">
        <v>302.6</v>
      </c>
      <c r="C9" s="17">
        <v>13724.131</v>
      </c>
      <c r="D9" s="109">
        <f t="shared" si="0"/>
        <v>45.35403502974223</v>
      </c>
      <c r="E9" s="112">
        <f t="shared" si="1"/>
        <v>0.14047493790317214</v>
      </c>
      <c r="F9" s="111">
        <f t="shared" si="2"/>
        <v>0.9595250620968279</v>
      </c>
    </row>
    <row r="10" spans="1:6" ht="15.75" customHeight="1">
      <c r="A10" t="s">
        <v>73</v>
      </c>
      <c r="B10" s="62">
        <v>363.64</v>
      </c>
      <c r="C10" s="10">
        <v>24697.578</v>
      </c>
      <c r="D10" s="109">
        <f t="shared" si="0"/>
        <v>67.91766032339677</v>
      </c>
      <c r="E10" s="112">
        <f t="shared" si="1"/>
        <v>0.14363935686325194</v>
      </c>
      <c r="F10" s="111">
        <f t="shared" si="2"/>
        <v>0.9563606431367481</v>
      </c>
    </row>
    <row r="11" spans="1:6" ht="15.75" customHeight="1" thickBot="1">
      <c r="A11" s="7" t="s">
        <v>74</v>
      </c>
      <c r="B11" s="107">
        <v>26</v>
      </c>
      <c r="C11" s="108">
        <v>1789.771</v>
      </c>
      <c r="D11" s="110">
        <f t="shared" si="0"/>
        <v>68.83734615384616</v>
      </c>
      <c r="E11" s="113">
        <f t="shared" si="1"/>
        <v>0.1437243368006298</v>
      </c>
      <c r="F11" s="111">
        <f t="shared" si="2"/>
        <v>0.9562756631993702</v>
      </c>
    </row>
    <row r="12" ht="15" customHeight="1">
      <c r="A12" t="s">
        <v>64</v>
      </c>
    </row>
    <row r="13" spans="1:6" ht="15" customHeight="1">
      <c r="A13" t="s">
        <v>72</v>
      </c>
      <c r="E13">
        <v>0.12</v>
      </c>
      <c r="F13" s="111">
        <f t="shared" si="2"/>
        <v>0.98</v>
      </c>
    </row>
    <row r="14" ht="12.75">
      <c r="A14" t="s">
        <v>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E14" sqref="E14"/>
    </sheetView>
  </sheetViews>
  <sheetFormatPr defaultColWidth="11.00390625" defaultRowHeight="12.75"/>
  <cols>
    <col min="1" max="1" width="19.875" style="0" customWidth="1"/>
    <col min="2" max="5" width="7.375" style="0" customWidth="1"/>
    <col min="6" max="13" width="7.875" style="0" customWidth="1"/>
  </cols>
  <sheetData>
    <row r="1" ht="18" customHeight="1">
      <c r="A1" s="1" t="s">
        <v>44</v>
      </c>
    </row>
    <row r="2" spans="1:13" ht="18" customHeight="1">
      <c r="A2" t="s">
        <v>87</v>
      </c>
      <c r="B2" s="121" t="s">
        <v>88</v>
      </c>
      <c r="C2" s="123"/>
      <c r="D2" s="123"/>
      <c r="E2" s="126"/>
      <c r="F2" s="119" t="s">
        <v>35</v>
      </c>
      <c r="G2" s="125"/>
      <c r="H2" s="125"/>
      <c r="I2" s="127"/>
      <c r="J2" s="119" t="s">
        <v>101</v>
      </c>
      <c r="K2" s="125"/>
      <c r="L2" s="125"/>
      <c r="M2" s="125"/>
    </row>
    <row r="3" spans="3:13" ht="15.75" customHeight="1">
      <c r="C3" s="106"/>
      <c r="D3" s="70"/>
      <c r="E3" s="70" t="s">
        <v>37</v>
      </c>
      <c r="F3" s="128" t="s">
        <v>42</v>
      </c>
      <c r="G3" s="122"/>
      <c r="H3" s="125" t="s">
        <v>43</v>
      </c>
      <c r="I3" s="127"/>
      <c r="J3" s="128" t="s">
        <v>42</v>
      </c>
      <c r="K3" s="122"/>
      <c r="L3" s="125" t="s">
        <v>43</v>
      </c>
      <c r="M3" s="125"/>
    </row>
    <row r="4" spans="1:13" ht="15.75" customHeight="1">
      <c r="A4" s="2" t="s">
        <v>102</v>
      </c>
      <c r="B4" s="3">
        <v>2006</v>
      </c>
      <c r="C4" s="79">
        <v>2009</v>
      </c>
      <c r="D4" s="79">
        <v>2010</v>
      </c>
      <c r="E4" s="79" t="s">
        <v>39</v>
      </c>
      <c r="F4" s="99" t="s">
        <v>79</v>
      </c>
      <c r="G4" s="115" t="s">
        <v>59</v>
      </c>
      <c r="H4" s="115" t="s">
        <v>79</v>
      </c>
      <c r="I4" s="116" t="s">
        <v>59</v>
      </c>
      <c r="J4" s="117" t="s">
        <v>79</v>
      </c>
      <c r="K4" s="115" t="s">
        <v>59</v>
      </c>
      <c r="L4" s="115" t="s">
        <v>79</v>
      </c>
      <c r="M4" s="115" t="s">
        <v>59</v>
      </c>
    </row>
    <row r="5" spans="1:13" ht="15.75" customHeight="1">
      <c r="A5" t="s">
        <v>6</v>
      </c>
      <c r="B5" s="17">
        <v>3933.274</v>
      </c>
      <c r="C5" s="10">
        <v>4779</v>
      </c>
      <c r="D5" s="10">
        <v>4791.466</v>
      </c>
      <c r="E5" s="10">
        <f>D5*(0.55+0.15*0.98+0.3*0.953)</f>
        <v>4709.531931400001</v>
      </c>
      <c r="F5" s="13">
        <f aca="true" t="shared" si="0" ref="F5:F20">100*(D5/C5-1)</f>
        <v>0.26084955011509425</v>
      </c>
      <c r="G5" s="18">
        <f aca="true" t="shared" si="1" ref="G5:H9">100*(D5/B5-1)</f>
        <v>21.818769808561523</v>
      </c>
      <c r="H5" s="15">
        <f t="shared" si="1"/>
        <v>-1.453610977191866</v>
      </c>
      <c r="I5" s="18">
        <f>100*(E5/B5-1)</f>
        <v>19.735668844835132</v>
      </c>
      <c r="J5" s="11">
        <f aca="true" t="shared" si="2" ref="J5:J19">D5-C5</f>
        <v>12.46600000000035</v>
      </c>
      <c r="K5" s="17">
        <f>D5-B5</f>
        <v>858.1920000000005</v>
      </c>
      <c r="L5" s="17">
        <f>E5-C5</f>
        <v>-69.46806859999924</v>
      </c>
      <c r="M5" s="17">
        <f>E5-B5</f>
        <v>776.2579314000009</v>
      </c>
    </row>
    <row r="6" spans="1:13" ht="15.75" customHeight="1">
      <c r="A6" t="s">
        <v>1</v>
      </c>
      <c r="B6" s="17">
        <v>2641.204</v>
      </c>
      <c r="C6" s="10">
        <v>2890</v>
      </c>
      <c r="D6" s="10">
        <v>2252.979</v>
      </c>
      <c r="E6" s="10">
        <f>D6*(0.55+0.15*0.98+0.3*0.956)</f>
        <v>2216.4807401999997</v>
      </c>
      <c r="F6" s="19">
        <f t="shared" si="0"/>
        <v>-22.0422491349481</v>
      </c>
      <c r="G6" s="18">
        <f t="shared" si="1"/>
        <v>-14.698788885674874</v>
      </c>
      <c r="H6" s="18">
        <f t="shared" si="1"/>
        <v>-23.305164698961946</v>
      </c>
      <c r="I6" s="18">
        <f aca="true" t="shared" si="3" ref="I6:I20">100*(E6/B6-1)</f>
        <v>-16.080668505726948</v>
      </c>
      <c r="J6" s="11">
        <f t="shared" si="2"/>
        <v>-637.0210000000002</v>
      </c>
      <c r="K6" s="17">
        <f>D6-B6</f>
        <v>-388.22500000000036</v>
      </c>
      <c r="L6" s="17">
        <f aca="true" t="shared" si="4" ref="L6:L20">E6-C6</f>
        <v>-673.5192598000003</v>
      </c>
      <c r="M6" s="17">
        <f aca="true" t="shared" si="5" ref="M6:M20">E6-B6</f>
        <v>-424.7232598000005</v>
      </c>
    </row>
    <row r="7" spans="1:13" ht="15.75" customHeight="1">
      <c r="A7" t="s">
        <v>89</v>
      </c>
      <c r="B7" s="17">
        <f>B5+B6</f>
        <v>6574.478</v>
      </c>
      <c r="C7" s="25">
        <f>C5+C6</f>
        <v>7669</v>
      </c>
      <c r="D7" s="25">
        <f>D5+D6</f>
        <v>7044.445</v>
      </c>
      <c r="E7" s="25">
        <f>E5+E6</f>
        <v>6926.0126716</v>
      </c>
      <c r="F7" s="13">
        <f t="shared" si="0"/>
        <v>-8.143890989698788</v>
      </c>
      <c r="G7" s="15">
        <f t="shared" si="1"/>
        <v>7.148354591801809</v>
      </c>
      <c r="H7" s="15">
        <f t="shared" si="1"/>
        <v>-9.688190486373705</v>
      </c>
      <c r="I7" s="18">
        <f t="shared" si="3"/>
        <v>5.34695943312915</v>
      </c>
      <c r="J7" s="11">
        <f t="shared" si="2"/>
        <v>-624.5550000000003</v>
      </c>
      <c r="K7" s="17">
        <f>D7-B7</f>
        <v>469.96699999999964</v>
      </c>
      <c r="L7" s="17">
        <f t="shared" si="4"/>
        <v>-742.9873283999996</v>
      </c>
      <c r="M7" s="17">
        <f t="shared" si="5"/>
        <v>351.53467160000037</v>
      </c>
    </row>
    <row r="8" spans="1:13" ht="15.75" customHeight="1">
      <c r="A8" t="s">
        <v>3</v>
      </c>
      <c r="B8" s="17">
        <v>1484.097</v>
      </c>
      <c r="C8" s="10">
        <v>1555</v>
      </c>
      <c r="D8" s="10">
        <v>1558.959</v>
      </c>
      <c r="E8" s="10">
        <f>D8*(0.55+0.15*0.98+0.3*0.958)</f>
        <v>1534.6392396</v>
      </c>
      <c r="F8" s="13">
        <f t="shared" si="0"/>
        <v>0.25459807073955343</v>
      </c>
      <c r="G8" s="15">
        <f t="shared" si="1"/>
        <v>5.044279450736711</v>
      </c>
      <c r="H8" s="15">
        <f t="shared" si="1"/>
        <v>-1.3093736591639815</v>
      </c>
      <c r="I8" s="18">
        <f t="shared" si="3"/>
        <v>3.405588691305228</v>
      </c>
      <c r="J8" s="11">
        <f t="shared" si="2"/>
        <v>3.95900000000006</v>
      </c>
      <c r="K8" s="17">
        <f>D8-B8</f>
        <v>74.86200000000008</v>
      </c>
      <c r="L8" s="17">
        <f t="shared" si="4"/>
        <v>-20.36076039999989</v>
      </c>
      <c r="M8" s="17">
        <f t="shared" si="5"/>
        <v>50.54223960000013</v>
      </c>
    </row>
    <row r="9" spans="1:13" ht="15.75" customHeight="1">
      <c r="A9" t="s">
        <v>75</v>
      </c>
      <c r="B9" s="10">
        <v>14707.202000000001</v>
      </c>
      <c r="C9" s="10">
        <v>15397</v>
      </c>
      <c r="D9" s="17">
        <v>13724.131</v>
      </c>
      <c r="E9" s="10">
        <f>D9*(0.55+0.15*0.98+0.3*0.96)</f>
        <v>13518.269035000001</v>
      </c>
      <c r="F9" s="19">
        <f t="shared" si="0"/>
        <v>-10.864902253685782</v>
      </c>
      <c r="G9" s="15">
        <f t="shared" si="1"/>
        <v>-6.684282979182587</v>
      </c>
      <c r="H9" s="18">
        <f t="shared" si="1"/>
        <v>-12.201928719880485</v>
      </c>
      <c r="I9" s="18">
        <f t="shared" si="3"/>
        <v>-8.084018734494835</v>
      </c>
      <c r="J9" s="11">
        <f t="shared" si="2"/>
        <v>-1672.8690000000006</v>
      </c>
      <c r="K9" s="17">
        <f>D9-B9</f>
        <v>-983.0710000000017</v>
      </c>
      <c r="L9" s="17">
        <f t="shared" si="4"/>
        <v>-1878.7309649999988</v>
      </c>
      <c r="M9" s="17">
        <f t="shared" si="5"/>
        <v>-1188.932965</v>
      </c>
    </row>
    <row r="10" spans="1:13" ht="15.75" customHeight="1">
      <c r="A10" t="s">
        <v>8</v>
      </c>
      <c r="B10" s="34" t="s">
        <v>11</v>
      </c>
      <c r="C10" s="10">
        <v>286</v>
      </c>
      <c r="D10" s="45">
        <v>366.533</v>
      </c>
      <c r="E10" s="45">
        <v>366.533</v>
      </c>
      <c r="F10" s="19">
        <f t="shared" si="0"/>
        <v>28.158391608391618</v>
      </c>
      <c r="G10" s="15" t="s">
        <v>26</v>
      </c>
      <c r="H10" s="18">
        <f>100*(E10/C10-1)</f>
        <v>28.158391608391618</v>
      </c>
      <c r="I10" s="65" t="s">
        <v>11</v>
      </c>
      <c r="J10" s="80">
        <f t="shared" si="2"/>
        <v>80.53300000000002</v>
      </c>
      <c r="K10" s="65" t="s">
        <v>11</v>
      </c>
      <c r="L10" s="17">
        <f t="shared" si="4"/>
        <v>80.53300000000002</v>
      </c>
      <c r="M10" s="65" t="s">
        <v>11</v>
      </c>
    </row>
    <row r="11" spans="1:13" ht="15.75" customHeight="1">
      <c r="A11" s="24" t="s">
        <v>76</v>
      </c>
      <c r="B11" s="9">
        <f>SUM(B7:B10)</f>
        <v>22765.777000000002</v>
      </c>
      <c r="C11" s="26">
        <f>SUM(C7:C10)</f>
        <v>24907</v>
      </c>
      <c r="D11" s="26">
        <f>SUM(D7:D10)</f>
        <v>22694.068</v>
      </c>
      <c r="E11" s="26">
        <f>SUM(E7:E10)</f>
        <v>22345.4539462</v>
      </c>
      <c r="F11" s="100">
        <f t="shared" si="0"/>
        <v>-8.884779379290963</v>
      </c>
      <c r="G11" s="16">
        <f aca="true" t="shared" si="6" ref="G11:G20">100*(D11/B11-1)</f>
        <v>-0.3149859545755973</v>
      </c>
      <c r="H11" s="21">
        <f>100*(E11/C11-1)</f>
        <v>-10.284442340707434</v>
      </c>
      <c r="I11" s="16">
        <f t="shared" si="3"/>
        <v>-1.8462934684812304</v>
      </c>
      <c r="J11" s="12">
        <f t="shared" si="2"/>
        <v>-2212.9320000000007</v>
      </c>
      <c r="K11" s="9">
        <f aca="true" t="shared" si="7" ref="K11:K20">D11-B11</f>
        <v>-71.70900000000256</v>
      </c>
      <c r="L11" s="9">
        <f t="shared" si="4"/>
        <v>-2561.5460538000007</v>
      </c>
      <c r="M11" s="9">
        <f t="shared" si="5"/>
        <v>-420.3230538000025</v>
      </c>
    </row>
    <row r="12" spans="1:13" ht="15.75" customHeight="1">
      <c r="A12" t="s">
        <v>9</v>
      </c>
      <c r="B12" s="17">
        <v>23769.916</v>
      </c>
      <c r="C12" s="10">
        <v>25093</v>
      </c>
      <c r="D12" s="10">
        <v>24697.578</v>
      </c>
      <c r="E12" s="10">
        <f>D12*(0.55+0.15*0.98+0.3*0.956)</f>
        <v>24297.477236400002</v>
      </c>
      <c r="F12" s="13">
        <f t="shared" si="0"/>
        <v>-1.5758259275495123</v>
      </c>
      <c r="G12" s="15">
        <f t="shared" si="6"/>
        <v>3.902672605153512</v>
      </c>
      <c r="H12" s="15">
        <f aca="true" t="shared" si="8" ref="H12:H20">100*(E12/C12-1)</f>
        <v>-3.1702975475232043</v>
      </c>
      <c r="I12" s="15">
        <f t="shared" si="3"/>
        <v>2.2194493089500167</v>
      </c>
      <c r="J12" s="11">
        <f t="shared" si="2"/>
        <v>-395.42199999999866</v>
      </c>
      <c r="K12" s="17">
        <f t="shared" si="7"/>
        <v>927.6620000000003</v>
      </c>
      <c r="L12" s="17">
        <f t="shared" si="4"/>
        <v>-795.5227635999981</v>
      </c>
      <c r="M12" s="17">
        <f t="shared" si="5"/>
        <v>527.5612364000008</v>
      </c>
    </row>
    <row r="13" spans="1:13" ht="15.75" customHeight="1">
      <c r="A13" t="s">
        <v>54</v>
      </c>
      <c r="B13" s="17">
        <v>1388.289</v>
      </c>
      <c r="C13" s="10">
        <v>1417</v>
      </c>
      <c r="D13" s="10">
        <v>1789.771</v>
      </c>
      <c r="E13" s="10">
        <f>D13*(0.55+0.15*0.98+0.3*0.956)</f>
        <v>1760.7767098</v>
      </c>
      <c r="F13" s="19">
        <f t="shared" si="0"/>
        <v>26.307057163020463</v>
      </c>
      <c r="G13" s="18">
        <f t="shared" si="6"/>
        <v>28.91919477860878</v>
      </c>
      <c r="H13" s="18">
        <f t="shared" si="8"/>
        <v>24.260882836979537</v>
      </c>
      <c r="I13" s="18">
        <f t="shared" si="3"/>
        <v>26.8307038231953</v>
      </c>
      <c r="J13" s="11">
        <f t="shared" si="2"/>
        <v>372.77099999999996</v>
      </c>
      <c r="K13" s="17">
        <f t="shared" si="7"/>
        <v>401.48199999999997</v>
      </c>
      <c r="L13" s="17">
        <f t="shared" si="4"/>
        <v>343.77670979999994</v>
      </c>
      <c r="M13" s="17">
        <f t="shared" si="5"/>
        <v>372.48770979999995</v>
      </c>
    </row>
    <row r="14" spans="1:13" ht="15.75" customHeight="1">
      <c r="A14" s="84" t="s">
        <v>27</v>
      </c>
      <c r="B14" s="91">
        <f>B12+B13</f>
        <v>25158.205</v>
      </c>
      <c r="C14" s="91">
        <f>C12+C13</f>
        <v>26510</v>
      </c>
      <c r="D14" s="91">
        <f>D12+D13</f>
        <v>26487.349000000002</v>
      </c>
      <c r="E14" s="91">
        <f>E12+E13</f>
        <v>26058.253946200002</v>
      </c>
      <c r="F14" s="87">
        <f t="shared" si="0"/>
        <v>-0.08544322897019452</v>
      </c>
      <c r="G14" s="88">
        <f t="shared" si="6"/>
        <v>5.283143213118735</v>
      </c>
      <c r="H14" s="88">
        <f t="shared" si="8"/>
        <v>-1.7040590486608775</v>
      </c>
      <c r="I14" s="88">
        <f t="shared" si="3"/>
        <v>3.5775562930662197</v>
      </c>
      <c r="J14" s="89">
        <f>D14-C14</f>
        <v>-22.65099999999802</v>
      </c>
      <c r="K14" s="118">
        <f t="shared" si="7"/>
        <v>1329.1440000000002</v>
      </c>
      <c r="L14" s="118">
        <f t="shared" si="4"/>
        <v>-451.74605379999775</v>
      </c>
      <c r="M14" s="118">
        <f t="shared" si="5"/>
        <v>900.0489462000005</v>
      </c>
    </row>
    <row r="15" spans="1:13" ht="15.75" customHeight="1">
      <c r="A15" t="s">
        <v>10</v>
      </c>
      <c r="B15" s="17">
        <v>634.455</v>
      </c>
      <c r="C15" s="10">
        <v>730</v>
      </c>
      <c r="D15" s="10">
        <v>1081.889</v>
      </c>
      <c r="E15" s="10">
        <v>1081.889</v>
      </c>
      <c r="F15" s="19">
        <f t="shared" si="0"/>
        <v>48.20397260273972</v>
      </c>
      <c r="G15" s="18">
        <f t="shared" si="6"/>
        <v>70.52257449306882</v>
      </c>
      <c r="H15" s="18">
        <f t="shared" si="8"/>
        <v>48.20397260273972</v>
      </c>
      <c r="I15" s="18">
        <f t="shared" si="3"/>
        <v>70.52257449306882</v>
      </c>
      <c r="J15" s="11">
        <f t="shared" si="2"/>
        <v>351.8889999999999</v>
      </c>
      <c r="K15" s="17">
        <f t="shared" si="7"/>
        <v>447.43399999999986</v>
      </c>
      <c r="L15" s="17">
        <f t="shared" si="4"/>
        <v>351.8889999999999</v>
      </c>
      <c r="M15" s="17">
        <f t="shared" si="5"/>
        <v>447.43399999999986</v>
      </c>
    </row>
    <row r="16" spans="1:13" ht="15.75" customHeight="1">
      <c r="A16" t="s">
        <v>12</v>
      </c>
      <c r="B16" s="17">
        <v>473.572</v>
      </c>
      <c r="C16" s="10">
        <v>686</v>
      </c>
      <c r="D16" s="10">
        <v>857.414</v>
      </c>
      <c r="E16" s="10">
        <v>857.414</v>
      </c>
      <c r="F16" s="19">
        <f t="shared" si="0"/>
        <v>24.98746355685131</v>
      </c>
      <c r="G16" s="18">
        <f t="shared" si="6"/>
        <v>81.05251155051396</v>
      </c>
      <c r="H16" s="18">
        <f t="shared" si="8"/>
        <v>24.98746355685131</v>
      </c>
      <c r="I16" s="18">
        <f t="shared" si="3"/>
        <v>81.05251155051396</v>
      </c>
      <c r="J16" s="11">
        <f t="shared" si="2"/>
        <v>171.414</v>
      </c>
      <c r="K16" s="17">
        <f t="shared" si="7"/>
        <v>383.842</v>
      </c>
      <c r="L16" s="17">
        <f t="shared" si="4"/>
        <v>171.414</v>
      </c>
      <c r="M16" s="17">
        <f t="shared" si="5"/>
        <v>383.842</v>
      </c>
    </row>
    <row r="17" spans="1:13" ht="15.75" customHeight="1">
      <c r="A17" t="s">
        <v>32</v>
      </c>
      <c r="B17" s="17">
        <v>1848.8</v>
      </c>
      <c r="C17" s="10">
        <v>1631</v>
      </c>
      <c r="D17" s="10">
        <v>1903.992</v>
      </c>
      <c r="E17" s="10">
        <v>1903.992</v>
      </c>
      <c r="F17" s="19">
        <f t="shared" si="0"/>
        <v>16.737706928264863</v>
      </c>
      <c r="G17" s="15">
        <f t="shared" si="6"/>
        <v>2.985287754218957</v>
      </c>
      <c r="H17" s="18">
        <f t="shared" si="8"/>
        <v>16.737706928264863</v>
      </c>
      <c r="I17" s="15">
        <f t="shared" si="3"/>
        <v>2.985287754218957</v>
      </c>
      <c r="J17" s="11">
        <f t="shared" si="2"/>
        <v>272.99199999999996</v>
      </c>
      <c r="K17" s="17">
        <f t="shared" si="7"/>
        <v>55.19200000000001</v>
      </c>
      <c r="L17" s="17">
        <f t="shared" si="4"/>
        <v>272.99199999999996</v>
      </c>
      <c r="M17" s="17">
        <f t="shared" si="5"/>
        <v>55.19200000000001</v>
      </c>
    </row>
    <row r="18" spans="1:13" ht="15.75" customHeight="1">
      <c r="A18" s="2" t="s">
        <v>77</v>
      </c>
      <c r="B18" s="83">
        <f>SUM(B14:B17)</f>
        <v>28115.032000000003</v>
      </c>
      <c r="C18" s="83">
        <f>SUM(C14:C17)</f>
        <v>29557</v>
      </c>
      <c r="D18" s="83">
        <f>SUM(D14:D17)</f>
        <v>30330.644</v>
      </c>
      <c r="E18" s="83">
        <f>SUM(E14:E17)</f>
        <v>29901.5489462</v>
      </c>
      <c r="F18" s="100">
        <f t="shared" si="0"/>
        <v>2.6174645600027135</v>
      </c>
      <c r="G18" s="16">
        <f t="shared" si="6"/>
        <v>7.880524553555546</v>
      </c>
      <c r="H18" s="16">
        <f t="shared" si="8"/>
        <v>1.1657101404066728</v>
      </c>
      <c r="I18" s="16">
        <f t="shared" si="3"/>
        <v>6.354312334412415</v>
      </c>
      <c r="J18" s="12">
        <f t="shared" si="2"/>
        <v>773.6440000000002</v>
      </c>
      <c r="K18" s="9">
        <f t="shared" si="7"/>
        <v>2215.6119999999974</v>
      </c>
      <c r="L18" s="9">
        <f t="shared" si="4"/>
        <v>344.5489462000005</v>
      </c>
      <c r="M18" s="9">
        <f t="shared" si="5"/>
        <v>1786.5169461999976</v>
      </c>
    </row>
    <row r="19" spans="1:13" ht="15.75" customHeight="1">
      <c r="A19" s="50" t="s">
        <v>84</v>
      </c>
      <c r="B19" s="27">
        <v>16990.119</v>
      </c>
      <c r="C19" s="60">
        <v>16892</v>
      </c>
      <c r="D19" s="9">
        <v>14418.978</v>
      </c>
      <c r="E19" s="9">
        <v>14418.978</v>
      </c>
      <c r="F19" s="20">
        <f t="shared" si="0"/>
        <v>-14.640196542742135</v>
      </c>
      <c r="G19" s="21">
        <f t="shared" si="6"/>
        <v>-15.13315474717981</v>
      </c>
      <c r="H19" s="21">
        <f t="shared" si="8"/>
        <v>-14.640196542742135</v>
      </c>
      <c r="I19" s="21">
        <f t="shared" si="3"/>
        <v>-15.13315474717981</v>
      </c>
      <c r="J19" s="12">
        <f t="shared" si="2"/>
        <v>-2473.022000000001</v>
      </c>
      <c r="K19" s="9">
        <f t="shared" si="7"/>
        <v>-2571.1409999999996</v>
      </c>
      <c r="L19" s="9">
        <f t="shared" si="4"/>
        <v>-2473.022000000001</v>
      </c>
      <c r="M19" s="9">
        <f t="shared" si="5"/>
        <v>-2571.1409999999996</v>
      </c>
    </row>
    <row r="20" spans="1:13" ht="15.75" customHeight="1" thickBot="1">
      <c r="A20" s="7" t="s">
        <v>98</v>
      </c>
      <c r="B20" s="59">
        <f>B11+B18+B19</f>
        <v>67870.92800000001</v>
      </c>
      <c r="C20" s="59">
        <f>C11+C18+C19</f>
        <v>71356</v>
      </c>
      <c r="D20" s="59">
        <f>D11+D18+D19</f>
        <v>67443.69</v>
      </c>
      <c r="E20" s="59">
        <f>E11+E18+E19</f>
        <v>66665.9808924</v>
      </c>
      <c r="F20" s="103">
        <f t="shared" si="0"/>
        <v>-5.482804529401875</v>
      </c>
      <c r="G20" s="8">
        <f t="shared" si="6"/>
        <v>-0.6294860149842263</v>
      </c>
      <c r="H20" s="8">
        <f t="shared" si="8"/>
        <v>-6.572704618532432</v>
      </c>
      <c r="I20" s="8">
        <f t="shared" si="3"/>
        <v>-1.7753508653955863</v>
      </c>
      <c r="J20" s="46">
        <f>D20-C20</f>
        <v>-3912.3099999999977</v>
      </c>
      <c r="K20" s="47">
        <f t="shared" si="7"/>
        <v>-427.2380000000121</v>
      </c>
      <c r="L20" s="47">
        <f t="shared" si="4"/>
        <v>-4690.019107600005</v>
      </c>
      <c r="M20" s="47">
        <f t="shared" si="5"/>
        <v>-1204.947107600019</v>
      </c>
    </row>
    <row r="21" spans="1:11" ht="15" customHeight="1">
      <c r="A21" s="114" t="s">
        <v>64</v>
      </c>
      <c r="B21" s="22"/>
      <c r="C21" s="22"/>
      <c r="D21" s="22"/>
      <c r="E21" s="22"/>
      <c r="F21" s="15"/>
      <c r="G21" s="15"/>
      <c r="H21" s="15"/>
      <c r="I21" s="15"/>
      <c r="J21" s="14"/>
      <c r="K21" s="14"/>
    </row>
    <row r="22" ht="15" customHeight="1">
      <c r="A22" s="114" t="s">
        <v>78</v>
      </c>
    </row>
    <row r="23" ht="15" customHeight="1">
      <c r="A23" s="114" t="s">
        <v>29</v>
      </c>
    </row>
    <row r="24" ht="15" customHeight="1">
      <c r="A24" s="94" t="s">
        <v>33</v>
      </c>
    </row>
    <row r="25" ht="15" customHeight="1">
      <c r="A25" s="94" t="s">
        <v>34</v>
      </c>
    </row>
    <row r="26" ht="15" customHeight="1">
      <c r="A26" s="94" t="s">
        <v>38</v>
      </c>
    </row>
    <row r="27" ht="15" customHeight="1">
      <c r="A27" t="s">
        <v>30</v>
      </c>
    </row>
    <row r="28" ht="15" customHeight="1">
      <c r="A28" t="s">
        <v>31</v>
      </c>
    </row>
    <row r="29" ht="15" customHeight="1">
      <c r="A29" t="s">
        <v>36</v>
      </c>
    </row>
    <row r="30" ht="12.75">
      <c r="A30" t="s">
        <v>97</v>
      </c>
    </row>
    <row r="31" spans="2:5" ht="12.75">
      <c r="B31" s="10"/>
      <c r="C31" s="10"/>
      <c r="D31" s="10"/>
      <c r="E31" s="10"/>
    </row>
  </sheetData>
  <mergeCells count="7">
    <mergeCell ref="L3:M3"/>
    <mergeCell ref="J2:M2"/>
    <mergeCell ref="B2:E2"/>
    <mergeCell ref="H3:I3"/>
    <mergeCell ref="F3:G3"/>
    <mergeCell ref="F2:I2"/>
    <mergeCell ref="J3:K3"/>
  </mergeCells>
  <printOptions/>
  <pageMargins left="0.75" right="0.75" top="1" bottom="1" header="0.5" footer="0.5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R/Lotspeich</dc:creator>
  <cp:keywords/>
  <dc:description/>
  <cp:lastModifiedBy>Richard Lotspeich</cp:lastModifiedBy>
  <cp:lastPrinted>2011-08-16T20:58:30Z</cp:lastPrinted>
  <dcterms:created xsi:type="dcterms:W3CDTF">2008-01-28T23:41:33Z</dcterms:created>
  <dcterms:modified xsi:type="dcterms:W3CDTF">2009-04-09T14:16:28Z</dcterms:modified>
  <cp:category/>
  <cp:version/>
  <cp:contentType/>
  <cp:contentStatus/>
</cp:coreProperties>
</file>